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HP\Desktop\HarperStone Project\Young Farmer\Toolkits\Advanced Financial Resources Toolkit\"/>
    </mc:Choice>
  </mc:AlternateContent>
  <xr:revisionPtr revIDLastSave="0" documentId="8_{69E42186-CAFC-402A-934A-EEC5229C3535}" xr6:coauthVersionLast="47" xr6:coauthVersionMax="47" xr10:uidLastSave="{00000000-0000-0000-0000-000000000000}"/>
  <bookViews>
    <workbookView xWindow="-108" yWindow="-108" windowWidth="23256" windowHeight="12576" activeTab="1" xr2:uid="{1D464526-18AB-43E0-8756-AC1405B1C9D3}"/>
  </bookViews>
  <sheets>
    <sheet name="Beef" sheetId="2" r:id="rId1"/>
    <sheet name="Sheep" sheetId="4" r:id="rId2"/>
    <sheet name="Sheep2" sheetId="3" state="hidden" r:id="rId3"/>
  </sheets>
  <definedNames>
    <definedName name="_xlnm.Print_Area" localSheetId="0">Beef!$A$1:$Y$30</definedName>
    <definedName name="_xlnm.Print_Area" localSheetId="1">Sheep!$A$1:$Y$30</definedName>
    <definedName name="_xlnm.Print_Area" localSheetId="2">Sheep2!$A$1:$AE$30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4" l="1"/>
  <c r="P9" i="2"/>
  <c r="Q9" i="2"/>
  <c r="P9" i="4"/>
  <c r="P15" i="4"/>
  <c r="N10" i="4"/>
  <c r="O11" i="4" s="1"/>
  <c r="P11" i="4" s="1"/>
  <c r="O9" i="4"/>
  <c r="N9" i="4"/>
  <c r="O10" i="4" s="1"/>
  <c r="O7" i="4"/>
  <c r="N7" i="4"/>
  <c r="O6" i="4"/>
  <c r="P6" i="4" s="1"/>
  <c r="N6" i="4"/>
  <c r="O5" i="4"/>
  <c r="M5" i="4"/>
  <c r="M16" i="4" s="1"/>
  <c r="L23" i="4" s="1"/>
  <c r="L22" i="4"/>
  <c r="L21" i="4"/>
  <c r="N16" i="4"/>
  <c r="L24" i="4" s="1"/>
  <c r="J16" i="4"/>
  <c r="I16" i="4"/>
  <c r="F16" i="4"/>
  <c r="L20" i="4" s="1"/>
  <c r="E16" i="4"/>
  <c r="D16" i="4"/>
  <c r="L19" i="4" s="1"/>
  <c r="Q15" i="4"/>
  <c r="L15" i="4"/>
  <c r="H15" i="4"/>
  <c r="Q14" i="4"/>
  <c r="P14" i="4"/>
  <c r="L14" i="4"/>
  <c r="H14" i="4"/>
  <c r="Q13" i="4"/>
  <c r="P13" i="4"/>
  <c r="L13" i="4"/>
  <c r="H13" i="4"/>
  <c r="Q12" i="4"/>
  <c r="P12" i="4"/>
  <c r="L12" i="4"/>
  <c r="H12" i="4"/>
  <c r="Q11" i="4"/>
  <c r="L11" i="4"/>
  <c r="H11" i="4"/>
  <c r="Q10" i="4"/>
  <c r="L10" i="4"/>
  <c r="H10" i="4"/>
  <c r="Q9" i="4"/>
  <c r="L9" i="4"/>
  <c r="H9" i="4"/>
  <c r="L8" i="4"/>
  <c r="H8" i="4"/>
  <c r="Q8" i="4"/>
  <c r="Q7" i="4"/>
  <c r="P7" i="4"/>
  <c r="L7" i="4"/>
  <c r="Q6" i="4"/>
  <c r="L6" i="4"/>
  <c r="H6" i="4"/>
  <c r="Q5" i="4"/>
  <c r="P5" i="4"/>
  <c r="L5" i="4"/>
  <c r="H5" i="4"/>
  <c r="P15" i="2"/>
  <c r="P14" i="2"/>
  <c r="P13" i="2"/>
  <c r="P12" i="2"/>
  <c r="P11" i="2"/>
  <c r="P10" i="2"/>
  <c r="P8" i="2"/>
  <c r="P7" i="2"/>
  <c r="P6" i="2"/>
  <c r="P5" i="2"/>
  <c r="P10" i="4" l="1"/>
  <c r="O16" i="4"/>
  <c r="L25" i="4" s="1"/>
  <c r="P16" i="4"/>
  <c r="H16" i="4"/>
  <c r="H21" i="4" s="1"/>
  <c r="Q16" i="4"/>
  <c r="H23" i="4" s="1"/>
  <c r="L26" i="4"/>
  <c r="L16" i="4"/>
  <c r="H19" i="4" s="1"/>
  <c r="L22" i="3"/>
  <c r="L23" i="3"/>
  <c r="L26" i="3"/>
  <c r="H26" i="3"/>
  <c r="H23" i="3"/>
  <c r="H21" i="3"/>
  <c r="H19" i="3"/>
  <c r="N6" i="3"/>
  <c r="H6" i="3"/>
  <c r="H5" i="3"/>
  <c r="O16" i="3"/>
  <c r="M16" i="3"/>
  <c r="P9" i="3"/>
  <c r="O9" i="3"/>
  <c r="O7" i="3"/>
  <c r="L25" i="3"/>
  <c r="L24" i="3"/>
  <c r="L21" i="3"/>
  <c r="L20" i="3"/>
  <c r="L19" i="3"/>
  <c r="N7" i="3"/>
  <c r="N9" i="3"/>
  <c r="O10" i="3" s="1"/>
  <c r="Q5" i="2"/>
  <c r="K7" i="2"/>
  <c r="L7" i="2" s="1"/>
  <c r="K5" i="2"/>
  <c r="K11" i="2"/>
  <c r="N10" i="3"/>
  <c r="P7" i="3"/>
  <c r="O6" i="3"/>
  <c r="M5" i="3"/>
  <c r="J16" i="3"/>
  <c r="I16" i="3"/>
  <c r="F16" i="3"/>
  <c r="Q15" i="3"/>
  <c r="L15" i="3"/>
  <c r="H15" i="3"/>
  <c r="Q14" i="3"/>
  <c r="P14" i="3"/>
  <c r="L14" i="3"/>
  <c r="H14" i="3"/>
  <c r="Q13" i="3"/>
  <c r="P13" i="3"/>
  <c r="L13" i="3"/>
  <c r="H13" i="3"/>
  <c r="Q12" i="3"/>
  <c r="P12" i="3"/>
  <c r="L12" i="3"/>
  <c r="H12" i="3"/>
  <c r="Q11" i="3"/>
  <c r="L11" i="3"/>
  <c r="H11" i="3"/>
  <c r="Q10" i="3"/>
  <c r="L10" i="3"/>
  <c r="H10" i="3"/>
  <c r="Q9" i="3"/>
  <c r="L9" i="3"/>
  <c r="H9" i="3"/>
  <c r="E16" i="3"/>
  <c r="P8" i="3"/>
  <c r="L8" i="3"/>
  <c r="H8" i="3"/>
  <c r="Q8" i="3"/>
  <c r="Q7" i="3"/>
  <c r="L7" i="3"/>
  <c r="Q6" i="3"/>
  <c r="L6" i="3"/>
  <c r="Q5" i="3"/>
  <c r="E9" i="2"/>
  <c r="E10" i="2"/>
  <c r="Q10" i="2" s="1"/>
  <c r="E8" i="2"/>
  <c r="Q8" i="2" s="1"/>
  <c r="Q6" i="2"/>
  <c r="Q7" i="2"/>
  <c r="Q11" i="2"/>
  <c r="Q12" i="2"/>
  <c r="Q13" i="2"/>
  <c r="Q14" i="2"/>
  <c r="Q15" i="2"/>
  <c r="K13" i="2"/>
  <c r="L13" i="2" s="1"/>
  <c r="L9" i="2"/>
  <c r="L8" i="2"/>
  <c r="L10" i="2"/>
  <c r="L12" i="2"/>
  <c r="L14" i="2"/>
  <c r="L15" i="2"/>
  <c r="L11" i="2"/>
  <c r="D10" i="2"/>
  <c r="D8" i="2"/>
  <c r="L6" i="2"/>
  <c r="H5" i="2"/>
  <c r="H6" i="2"/>
  <c r="H9" i="2"/>
  <c r="H8" i="2"/>
  <c r="H10" i="2"/>
  <c r="H11" i="2"/>
  <c r="H12" i="2"/>
  <c r="H13" i="2"/>
  <c r="H14" i="2"/>
  <c r="H15" i="2"/>
  <c r="M16" i="2"/>
  <c r="I16" i="2"/>
  <c r="L21" i="2" s="1"/>
  <c r="H26" i="4" l="1"/>
  <c r="H16" i="3"/>
  <c r="E16" i="2"/>
  <c r="P6" i="3"/>
  <c r="D16" i="2"/>
  <c r="L19" i="2" s="1"/>
  <c r="P10" i="3"/>
  <c r="O5" i="3"/>
  <c r="P5" i="3" s="1"/>
  <c r="O11" i="3"/>
  <c r="N16" i="3"/>
  <c r="L5" i="3"/>
  <c r="L16" i="3" s="1"/>
  <c r="D16" i="3"/>
  <c r="L23" i="2"/>
  <c r="J16" i="2"/>
  <c r="L22" i="2" s="1"/>
  <c r="L5" i="2"/>
  <c r="L16" i="2" s="1"/>
  <c r="H19" i="2" s="1"/>
  <c r="H16" i="2"/>
  <c r="H21" i="2" s="1"/>
  <c r="F16" i="2"/>
  <c r="L20" i="2" s="1"/>
  <c r="P11" i="3" l="1"/>
  <c r="N16" i="2"/>
  <c r="L24" i="2" s="1"/>
  <c r="O16" i="2"/>
  <c r="L25" i="2" s="1"/>
  <c r="Q16" i="2"/>
  <c r="H23" i="2" s="1"/>
  <c r="H26" i="2" s="1"/>
  <c r="L26" i="2" l="1"/>
  <c r="Q16" i="3"/>
  <c r="P16" i="3"/>
  <c r="P16" i="2"/>
</calcChain>
</file>

<file path=xl/sharedStrings.xml><?xml version="1.0" encoding="utf-8"?>
<sst xmlns="http://schemas.openxmlformats.org/spreadsheetml/2006/main" count="208" uniqueCount="67">
  <si>
    <t>Opening Month</t>
  </si>
  <si>
    <t>July</t>
  </si>
  <si>
    <t>Closing month</t>
  </si>
  <si>
    <t>June</t>
  </si>
  <si>
    <t>Calving month</t>
  </si>
  <si>
    <t>September</t>
  </si>
  <si>
    <t>Weaning month</t>
  </si>
  <si>
    <t>March</t>
  </si>
  <si>
    <t>Purchases</t>
  </si>
  <si>
    <t>Sales</t>
  </si>
  <si>
    <t>Deaths</t>
  </si>
  <si>
    <t>Number</t>
  </si>
  <si>
    <t>$/hd</t>
  </si>
  <si>
    <t>Bulls</t>
  </si>
  <si>
    <t>Other</t>
  </si>
  <si>
    <t>Inventory change</t>
  </si>
  <si>
    <t>Opening inventory</t>
  </si>
  <si>
    <t>Value ($/hd)</t>
  </si>
  <si>
    <t>Natural increase</t>
  </si>
  <si>
    <t>Transfers</t>
  </si>
  <si>
    <t>In</t>
  </si>
  <si>
    <t>Out</t>
  </si>
  <si>
    <t>Price ($/hd)</t>
  </si>
  <si>
    <t>Gross</t>
  </si>
  <si>
    <t>Gross profit</t>
  </si>
  <si>
    <t>less</t>
  </si>
  <si>
    <t>plus</t>
  </si>
  <si>
    <t>equals</t>
  </si>
  <si>
    <t>Closing inventory</t>
  </si>
  <si>
    <t xml:space="preserve">Opening </t>
  </si>
  <si>
    <t>Transfers out</t>
  </si>
  <si>
    <t>Transfers in</t>
  </si>
  <si>
    <t>Livestock reconciliation</t>
  </si>
  <si>
    <t>Age</t>
  </si>
  <si>
    <t>2+yrs</t>
  </si>
  <si>
    <t>12-24 mth</t>
  </si>
  <si>
    <t>6-12 mth</t>
  </si>
  <si>
    <t>12+ mth</t>
  </si>
  <si>
    <t>&lt;6mth</t>
  </si>
  <si>
    <t xml:space="preserve">Cows </t>
  </si>
  <si>
    <t>Breeding heifers</t>
  </si>
  <si>
    <t>Trading heifers</t>
  </si>
  <si>
    <t>Calves</t>
  </si>
  <si>
    <t>Heifer weaners</t>
  </si>
  <si>
    <t>Steer weaners</t>
  </si>
  <si>
    <t>Steers</t>
  </si>
  <si>
    <t>Ewe hoggets</t>
  </si>
  <si>
    <t>Ewe weaners</t>
  </si>
  <si>
    <t>Lambs</t>
  </si>
  <si>
    <t>Wether weaners</t>
  </si>
  <si>
    <t>&lt;3mth</t>
  </si>
  <si>
    <t>3-12 mth</t>
  </si>
  <si>
    <t>Wether hoggets</t>
  </si>
  <si>
    <t>Ewe mature age</t>
  </si>
  <si>
    <t>Wethers mature age</t>
  </si>
  <si>
    <t>Rams</t>
  </si>
  <si>
    <t>December</t>
  </si>
  <si>
    <t>Livestock trading schedule - sheep</t>
  </si>
  <si>
    <t>Livestock trading schedule - cattle</t>
  </si>
  <si>
    <t>Livestock schedule context</t>
  </si>
  <si>
    <t>Main steer sales month</t>
  </si>
  <si>
    <t>Main heifer sales month</t>
  </si>
  <si>
    <t>Within-flock transfers</t>
  </si>
  <si>
    <t>Calculated closing</t>
  </si>
  <si>
    <t>Disclaimer: This decision support tool is produced by Agrista. The contents do not constitute management or business advice and should not be relied on as such. Before taking any action in relation to a matter described in this decision support tool, you should seek independent advice from a qualified professional. Agrista accepts no responsibility for any loss or damage resulting from reliance on the contents of this tool.</t>
  </si>
  <si>
    <t>Lambing month</t>
  </si>
  <si>
    <t>Livestock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</si>
</sst>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quot;$&quot;#,##0;\-&quot;$&quot;#,##0"/>
    <numFmt numFmtId="165" formatCode="&quot;$&quot;#,##0;[Red]\-&quot;$&quot;#,##0"/>
    <numFmt numFmtId="166" formatCode="&quot;$&quot;#,##0.00;[Red]\-&quot;$&quot;#,##0.00"/>
    <numFmt numFmtId="167" formatCode="_-&quot;$&quot;* #,##0.00_-;\-&quot;$&quot;* #,##0.00_-;_-&quot;$&quot;* &quot;-&quot;??_-;_-@_-"/>
    <numFmt numFmtId="168" formatCode="#,##0_ ;[Red]\-#,##0\ "/>
    <numFmt numFmtId="169" formatCode="_-* #,##0_-;\-* #,##0_-;_-* &quot;-&quot;??_-;_-@_-"/>
    <numFmt numFmtId="170" formatCode="0.0%"/>
    <numFmt numFmtId="171" formatCode="_-&quot;$&quot;* #,##0_-;\-&quot;$&quot;* #,##0_-;_-&quot;$&quot;* &quot;-&quot;??_-;_-@_-"/>
  </numFmts>
  <fonts count="7" x14ac:knownFonts="1">
    <font>
      <sz val="8"/>
      <name val="Arial"/>
      <family val="2"/>
    </font>
    <font>
      <sz val="9"/>
      <color theme="1"/>
      <name val="Arial"/>
      <family val="2"/>
    </font>
    <font>
      <sz val="8"/>
      <name val="Arial"/>
      <family val="2"/>
    </font>
    <font>
      <sz val="10"/>
      <color theme="1"/>
      <name val="Arial"/>
      <family val="2"/>
    </font>
    <font>
      <b/>
      <sz val="9"/>
      <name val="Arial"/>
      <family val="2"/>
    </font>
    <font>
      <sz val="9"/>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style="hair">
        <color auto="1"/>
      </top>
      <bottom style="hair">
        <color auto="1"/>
      </bottom>
      <diagonal/>
    </border>
    <border>
      <left/>
      <right/>
      <top style="hair">
        <color auto="1"/>
      </top>
      <bottom/>
      <diagonal/>
    </border>
    <border>
      <left/>
      <right/>
      <top style="thin">
        <color auto="1"/>
      </top>
      <bottom style="thin">
        <color auto="1"/>
      </bottom>
      <diagonal/>
    </border>
    <border>
      <left/>
      <right/>
      <top/>
      <bottom style="hair">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s>
  <cellStyleXfs count="7">
    <xf numFmtId="0" fontId="0" fillId="0" borderId="0"/>
    <xf numFmtId="43" fontId="2"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86">
    <xf numFmtId="0" fontId="0" fillId="0" borderId="0" xfId="0"/>
    <xf numFmtId="165" fontId="5" fillId="3" borderId="1" xfId="4" applyNumberFormat="1" applyFont="1" applyFill="1" applyBorder="1" applyAlignment="1" applyProtection="1">
      <alignment horizontal="center"/>
      <protection locked="0"/>
    </xf>
    <xf numFmtId="165" fontId="5" fillId="3" borderId="11" xfId="4" applyNumberFormat="1" applyFont="1" applyFill="1" applyBorder="1" applyAlignment="1" applyProtection="1">
      <alignment horizontal="center"/>
      <protection locked="0"/>
    </xf>
    <xf numFmtId="165" fontId="5" fillId="3" borderId="13" xfId="4" applyNumberFormat="1" applyFont="1" applyFill="1" applyBorder="1" applyAlignment="1" applyProtection="1">
      <alignment horizontal="center"/>
      <protection locked="0"/>
    </xf>
    <xf numFmtId="165" fontId="5" fillId="3" borderId="15" xfId="4" applyNumberFormat="1" applyFont="1" applyFill="1" applyBorder="1" applyAlignment="1" applyProtection="1">
      <alignment horizontal="center"/>
      <protection locked="0"/>
    </xf>
    <xf numFmtId="168" fontId="5" fillId="3" borderId="17" xfId="5" applyNumberFormat="1" applyFont="1" applyFill="1" applyBorder="1" applyAlignment="1" applyProtection="1">
      <alignment horizontal="center"/>
      <protection locked="0"/>
    </xf>
    <xf numFmtId="168" fontId="5" fillId="3" borderId="16" xfId="5" applyNumberFormat="1" applyFont="1" applyFill="1" applyBorder="1" applyAlignment="1" applyProtection="1">
      <alignment horizontal="center"/>
      <protection locked="0"/>
    </xf>
    <xf numFmtId="168" fontId="5" fillId="3" borderId="18" xfId="5" applyNumberFormat="1" applyFont="1" applyFill="1" applyBorder="1" applyAlignment="1" applyProtection="1">
      <alignment horizontal="center"/>
      <protection locked="0"/>
    </xf>
    <xf numFmtId="168" fontId="5" fillId="3" borderId="11" xfId="5" applyNumberFormat="1" applyFont="1" applyFill="1" applyBorder="1" applyAlignment="1" applyProtection="1">
      <alignment horizontal="center"/>
      <protection locked="0"/>
    </xf>
    <xf numFmtId="168" fontId="5" fillId="3" borderId="12" xfId="5" applyNumberFormat="1" applyFont="1" applyFill="1" applyBorder="1" applyAlignment="1" applyProtection="1">
      <alignment horizontal="center"/>
      <protection locked="0"/>
    </xf>
    <xf numFmtId="168" fontId="5" fillId="3" borderId="13" xfId="5" applyNumberFormat="1" applyFont="1" applyFill="1" applyBorder="1" applyAlignment="1" applyProtection="1">
      <alignment horizontal="center"/>
      <protection locked="0"/>
    </xf>
    <xf numFmtId="168" fontId="5" fillId="3" borderId="15" xfId="5" applyNumberFormat="1" applyFont="1" applyFill="1" applyBorder="1" applyAlignment="1" applyProtection="1">
      <alignment horizontal="center"/>
      <protection locked="0"/>
    </xf>
    <xf numFmtId="168" fontId="5" fillId="3" borderId="10" xfId="5" applyNumberFormat="1" applyFont="1" applyFill="1" applyBorder="1" applyAlignment="1" applyProtection="1">
      <alignment horizontal="center"/>
      <protection locked="0"/>
    </xf>
    <xf numFmtId="168" fontId="5" fillId="3" borderId="14" xfId="5" applyNumberFormat="1" applyFont="1" applyFill="1" applyBorder="1" applyAlignment="1" applyProtection="1">
      <alignment horizontal="center"/>
      <protection locked="0"/>
    </xf>
    <xf numFmtId="0" fontId="5" fillId="2" borderId="0" xfId="3" applyFont="1" applyFill="1"/>
    <xf numFmtId="0" fontId="4" fillId="2" borderId="0" xfId="3" applyFont="1" applyFill="1" applyAlignment="1">
      <alignment horizontal="center" wrapText="1"/>
    </xf>
    <xf numFmtId="0" fontId="5" fillId="2" borderId="3" xfId="3" applyFont="1" applyFill="1" applyBorder="1" applyAlignment="1">
      <alignment wrapText="1"/>
    </xf>
    <xf numFmtId="0" fontId="5" fillId="2" borderId="3" xfId="3" applyFont="1" applyFill="1" applyBorder="1" applyAlignment="1">
      <alignment horizontal="center" wrapText="1"/>
    </xf>
    <xf numFmtId="0" fontId="5" fillId="2" borderId="8" xfId="3" applyFont="1" applyFill="1" applyBorder="1" applyAlignment="1">
      <alignment horizontal="center" wrapText="1"/>
    </xf>
    <xf numFmtId="0" fontId="5" fillId="2" borderId="9" xfId="3" applyFont="1" applyFill="1" applyBorder="1" applyAlignment="1">
      <alignment horizontal="center" wrapText="1"/>
    </xf>
    <xf numFmtId="0" fontId="5" fillId="2" borderId="7" xfId="3" applyFont="1" applyFill="1" applyBorder="1" applyAlignment="1">
      <alignment horizontal="center" wrapText="1"/>
    </xf>
    <xf numFmtId="164" fontId="5" fillId="2" borderId="11" xfId="4" applyNumberFormat="1" applyFont="1" applyFill="1" applyBorder="1" applyAlignment="1" applyProtection="1">
      <alignment horizontal="center"/>
    </xf>
    <xf numFmtId="169" fontId="5" fillId="2" borderId="16" xfId="5" applyNumberFormat="1" applyFont="1" applyFill="1" applyBorder="1" applyProtection="1"/>
    <xf numFmtId="165" fontId="5" fillId="2" borderId="4" xfId="4" applyNumberFormat="1" applyFont="1" applyFill="1" applyBorder="1" applyAlignment="1" applyProtection="1">
      <alignment horizontal="center"/>
    </xf>
    <xf numFmtId="169" fontId="5" fillId="2" borderId="0" xfId="3" applyNumberFormat="1" applyFont="1" applyFill="1"/>
    <xf numFmtId="9" fontId="5" fillId="2" borderId="0" xfId="3" applyNumberFormat="1" applyFont="1" applyFill="1"/>
    <xf numFmtId="164" fontId="5" fillId="2" borderId="13" xfId="4" applyNumberFormat="1" applyFont="1" applyFill="1" applyBorder="1" applyAlignment="1" applyProtection="1">
      <alignment horizontal="center"/>
    </xf>
    <xf numFmtId="169" fontId="5" fillId="2" borderId="17" xfId="5" applyNumberFormat="1" applyFont="1" applyFill="1" applyBorder="1" applyProtection="1"/>
    <xf numFmtId="165" fontId="5" fillId="2" borderId="1" xfId="4" applyNumberFormat="1" applyFont="1" applyFill="1" applyBorder="1" applyAlignment="1" applyProtection="1">
      <alignment horizontal="center"/>
    </xf>
    <xf numFmtId="168" fontId="5" fillId="2" borderId="17" xfId="5" applyNumberFormat="1" applyFont="1" applyFill="1" applyBorder="1" applyAlignment="1" applyProtection="1">
      <alignment horizontal="center"/>
    </xf>
    <xf numFmtId="164" fontId="5" fillId="2" borderId="15" xfId="4" applyNumberFormat="1" applyFont="1" applyFill="1" applyBorder="1" applyAlignment="1" applyProtection="1">
      <alignment horizontal="center"/>
    </xf>
    <xf numFmtId="168" fontId="5" fillId="2" borderId="18" xfId="5" applyNumberFormat="1" applyFont="1" applyFill="1" applyBorder="1" applyAlignment="1" applyProtection="1">
      <alignment horizontal="center"/>
    </xf>
    <xf numFmtId="165" fontId="5" fillId="2" borderId="2" xfId="4" applyNumberFormat="1" applyFont="1" applyFill="1" applyBorder="1" applyAlignment="1" applyProtection="1">
      <alignment horizontal="center"/>
    </xf>
    <xf numFmtId="0" fontId="4" fillId="2" borderId="3" xfId="3" applyFont="1" applyFill="1" applyBorder="1"/>
    <xf numFmtId="168" fontId="4" fillId="2" borderId="3" xfId="3" applyNumberFormat="1" applyFont="1" applyFill="1" applyBorder="1" applyAlignment="1">
      <alignment horizontal="center"/>
    </xf>
    <xf numFmtId="164" fontId="4" fillId="2" borderId="9" xfId="3" applyNumberFormat="1" applyFont="1" applyFill="1" applyBorder="1" applyAlignment="1">
      <alignment horizontal="center"/>
    </xf>
    <xf numFmtId="168" fontId="4" fillId="2" borderId="8" xfId="3" applyNumberFormat="1" applyFont="1" applyFill="1" applyBorder="1" applyAlignment="1">
      <alignment horizontal="center"/>
    </xf>
    <xf numFmtId="165" fontId="4" fillId="2" borderId="3" xfId="3" applyNumberFormat="1" applyFont="1" applyFill="1" applyBorder="1" applyAlignment="1">
      <alignment horizontal="center"/>
    </xf>
    <xf numFmtId="168" fontId="4" fillId="2" borderId="7" xfId="3" applyNumberFormat="1" applyFont="1" applyFill="1" applyBorder="1" applyAlignment="1">
      <alignment horizontal="center"/>
    </xf>
    <xf numFmtId="168" fontId="4" fillId="2" borderId="9" xfId="3" applyNumberFormat="1" applyFont="1" applyFill="1" applyBorder="1" applyAlignment="1">
      <alignment horizontal="center"/>
    </xf>
    <xf numFmtId="164" fontId="4" fillId="2" borderId="3" xfId="3" applyNumberFormat="1" applyFont="1" applyFill="1" applyBorder="1" applyAlignment="1">
      <alignment horizontal="center"/>
    </xf>
    <xf numFmtId="0" fontId="4" fillId="2" borderId="0" xfId="3" applyFont="1" applyFill="1"/>
    <xf numFmtId="171" fontId="5" fillId="2" borderId="0" xfId="3" applyNumberFormat="1" applyFont="1" applyFill="1"/>
    <xf numFmtId="171" fontId="5" fillId="2" borderId="0" xfId="4" applyNumberFormat="1" applyFont="1" applyFill="1" applyBorder="1" applyProtection="1"/>
    <xf numFmtId="170" fontId="5" fillId="2" borderId="0" xfId="2" applyNumberFormat="1" applyFont="1" applyFill="1" applyBorder="1" applyProtection="1"/>
    <xf numFmtId="0" fontId="4" fillId="2" borderId="0" xfId="3" applyFont="1" applyFill="1" applyAlignment="1">
      <alignment wrapText="1"/>
    </xf>
    <xf numFmtId="0" fontId="4" fillId="2" borderId="0" xfId="3" applyFont="1" applyFill="1" applyAlignment="1">
      <alignment horizontal="center"/>
    </xf>
    <xf numFmtId="168" fontId="5" fillId="2" borderId="0" xfId="3" applyNumberFormat="1" applyFont="1" applyFill="1"/>
    <xf numFmtId="0" fontId="5" fillId="2" borderId="6" xfId="3" applyFont="1" applyFill="1" applyBorder="1"/>
    <xf numFmtId="0" fontId="4" fillId="2" borderId="6" xfId="3" applyFont="1" applyFill="1" applyBorder="1" applyAlignment="1">
      <alignment horizontal="left" readingOrder="1"/>
    </xf>
    <xf numFmtId="165" fontId="5" fillId="2" borderId="6" xfId="3" applyNumberFormat="1" applyFont="1" applyFill="1" applyBorder="1" applyAlignment="1">
      <alignment horizontal="center"/>
    </xf>
    <xf numFmtId="165" fontId="5" fillId="2" borderId="0" xfId="3" applyNumberFormat="1" applyFont="1" applyFill="1" applyAlignment="1">
      <alignment horizontal="center"/>
    </xf>
    <xf numFmtId="169" fontId="4" fillId="2" borderId="3" xfId="3" applyNumberFormat="1" applyFont="1" applyFill="1" applyBorder="1"/>
    <xf numFmtId="168" fontId="4" fillId="2" borderId="3" xfId="3" applyNumberFormat="1" applyFont="1" applyFill="1" applyBorder="1" applyAlignment="1">
      <alignment horizontal="center" vertical="center" wrapText="1"/>
    </xf>
    <xf numFmtId="0" fontId="5" fillId="2" borderId="0" xfId="3" applyFont="1" applyFill="1" applyAlignment="1">
      <alignment horizontal="center"/>
    </xf>
    <xf numFmtId="168" fontId="5" fillId="2" borderId="0" xfId="3" applyNumberFormat="1" applyFont="1" applyFill="1" applyAlignment="1">
      <alignment horizontal="center" vertical="center" wrapText="1"/>
    </xf>
    <xf numFmtId="0" fontId="4" fillId="2" borderId="0" xfId="3" quotePrefix="1" applyFont="1" applyFill="1" applyAlignment="1">
      <alignment horizontal="left" readingOrder="1"/>
    </xf>
    <xf numFmtId="0" fontId="5" fillId="2" borderId="5" xfId="3" applyFont="1" applyFill="1" applyBorder="1"/>
    <xf numFmtId="0" fontId="5" fillId="2" borderId="0" xfId="3" applyFont="1" applyFill="1" applyAlignment="1">
      <alignment vertical="center"/>
    </xf>
    <xf numFmtId="0" fontId="5" fillId="2" borderId="0" xfId="3" applyFont="1" applyFill="1" applyAlignment="1">
      <alignment vertical="center" wrapText="1"/>
    </xf>
    <xf numFmtId="0" fontId="4" fillId="2" borderId="3" xfId="3" applyFont="1" applyFill="1" applyBorder="1" applyAlignment="1">
      <alignment horizontal="left" readingOrder="1"/>
    </xf>
    <xf numFmtId="165" fontId="4" fillId="2" borderId="0" xfId="3" applyNumberFormat="1" applyFont="1" applyFill="1" applyAlignment="1">
      <alignment horizontal="center"/>
    </xf>
    <xf numFmtId="166" fontId="5" fillId="2" borderId="0" xfId="3" applyNumberFormat="1" applyFont="1" applyFill="1"/>
    <xf numFmtId="0" fontId="4" fillId="4" borderId="6" xfId="3" applyFont="1" applyFill="1" applyBorder="1" applyProtection="1">
      <protection locked="0"/>
    </xf>
    <xf numFmtId="0" fontId="4" fillId="4" borderId="6" xfId="3" applyFont="1" applyFill="1" applyBorder="1" applyAlignment="1" applyProtection="1">
      <alignment horizontal="center"/>
      <protection locked="0"/>
    </xf>
    <xf numFmtId="168" fontId="5" fillId="3" borderId="10" xfId="1" applyNumberFormat="1" applyFont="1" applyFill="1" applyBorder="1" applyAlignment="1" applyProtection="1">
      <alignment horizontal="center"/>
      <protection locked="0"/>
    </xf>
    <xf numFmtId="165" fontId="5" fillId="3" borderId="4" xfId="4" applyNumberFormat="1" applyFont="1" applyFill="1" applyBorder="1" applyAlignment="1" applyProtection="1">
      <alignment horizontal="center"/>
      <protection locked="0"/>
    </xf>
    <xf numFmtId="0" fontId="4" fillId="4" borderId="0" xfId="3" applyFont="1" applyFill="1" applyProtection="1">
      <protection locked="0"/>
    </xf>
    <xf numFmtId="0" fontId="4" fillId="4" borderId="0" xfId="3" applyFont="1" applyFill="1" applyAlignment="1" applyProtection="1">
      <alignment horizontal="center"/>
      <protection locked="0"/>
    </xf>
    <xf numFmtId="168" fontId="5" fillId="3" borderId="12" xfId="1" applyNumberFormat="1" applyFont="1" applyFill="1" applyBorder="1" applyAlignment="1" applyProtection="1">
      <alignment horizontal="center"/>
      <protection locked="0"/>
    </xf>
    <xf numFmtId="0" fontId="4" fillId="4" borderId="5" xfId="3" applyFont="1" applyFill="1" applyBorder="1" applyProtection="1">
      <protection locked="0"/>
    </xf>
    <xf numFmtId="0" fontId="4" fillId="4" borderId="5" xfId="3" applyFont="1" applyFill="1" applyBorder="1" applyAlignment="1" applyProtection="1">
      <alignment horizontal="center"/>
      <protection locked="0"/>
    </xf>
    <xf numFmtId="168" fontId="5" fillId="3" borderId="14" xfId="1" applyNumberFormat="1" applyFont="1" applyFill="1" applyBorder="1" applyAlignment="1" applyProtection="1">
      <alignment horizontal="center"/>
      <protection locked="0"/>
    </xf>
    <xf numFmtId="165" fontId="5" fillId="3" borderId="2" xfId="4" applyNumberFormat="1" applyFont="1" applyFill="1" applyBorder="1" applyAlignment="1" applyProtection="1">
      <alignment horizontal="center"/>
      <protection locked="0"/>
    </xf>
    <xf numFmtId="0" fontId="5" fillId="3" borderId="6" xfId="3" applyFont="1" applyFill="1" applyBorder="1" applyAlignment="1" applyProtection="1">
      <alignment horizontal="center"/>
      <protection locked="0"/>
    </xf>
    <xf numFmtId="0" fontId="5" fillId="3" borderId="0" xfId="3" applyFont="1" applyFill="1" applyAlignment="1" applyProtection="1">
      <alignment horizontal="center"/>
      <protection locked="0"/>
    </xf>
    <xf numFmtId="0" fontId="5" fillId="3" borderId="5" xfId="3" applyFont="1" applyFill="1" applyBorder="1" applyAlignment="1" applyProtection="1">
      <alignment horizontal="center"/>
      <protection locked="0"/>
    </xf>
    <xf numFmtId="168" fontId="5" fillId="3" borderId="12" xfId="5" applyNumberFormat="1" applyFont="1" applyFill="1" applyBorder="1" applyAlignment="1" applyProtection="1">
      <alignment horizontal="center"/>
    </xf>
    <xf numFmtId="168" fontId="5" fillId="3" borderId="18" xfId="5" applyNumberFormat="1" applyFont="1" applyFill="1" applyBorder="1" applyAlignment="1" applyProtection="1">
      <alignment horizontal="center"/>
    </xf>
    <xf numFmtId="168" fontId="5" fillId="3" borderId="14" xfId="5" applyNumberFormat="1" applyFont="1" applyFill="1" applyBorder="1" applyAlignment="1" applyProtection="1">
      <alignment horizontal="center"/>
    </xf>
    <xf numFmtId="168" fontId="5" fillId="3" borderId="15" xfId="5" applyNumberFormat="1" applyFont="1" applyFill="1" applyBorder="1" applyAlignment="1" applyProtection="1">
      <alignment horizontal="center"/>
    </xf>
    <xf numFmtId="14" fontId="6" fillId="2" borderId="0" xfId="0" applyNumberFormat="1" applyFont="1" applyFill="1" applyAlignment="1">
      <alignment horizontal="center" vertical="center"/>
    </xf>
    <xf numFmtId="0" fontId="4" fillId="2" borderId="0" xfId="3" applyFont="1" applyFill="1" applyAlignment="1">
      <alignment horizontal="center"/>
    </xf>
    <xf numFmtId="0" fontId="4" fillId="2" borderId="5" xfId="3" applyFont="1" applyFill="1" applyBorder="1" applyAlignment="1">
      <alignment horizontal="center"/>
    </xf>
    <xf numFmtId="0" fontId="5" fillId="2" borderId="0" xfId="3" applyFont="1" applyFill="1" applyAlignment="1">
      <alignment horizontal="left" wrapText="1"/>
    </xf>
    <xf numFmtId="0" fontId="4" fillId="2" borderId="0" xfId="3" applyFont="1" applyFill="1" applyAlignment="1">
      <alignment horizontal="center" wrapText="1"/>
    </xf>
  </cellXfs>
  <cellStyles count="7">
    <cellStyle name="Comma 2" xfId="5" xr:uid="{372F1736-800E-4489-AAEA-FB7DD387629E}"/>
    <cellStyle name="Currency 4" xfId="4" xr:uid="{35806991-2550-4E35-937B-7505F7317513}"/>
    <cellStyle name="Komma" xfId="1" builtinId="3"/>
    <cellStyle name="Normal 3" xfId="3" xr:uid="{B6D3C790-4D23-4C1E-A43E-CD0C19ECBBAE}"/>
    <cellStyle name="Percent 2" xfId="6" xr:uid="{38FEBF02-F9A7-4BB2-9652-71533D2EFA59}"/>
    <cellStyle name="Prozent" xfId="2" builtinId="5"/>
    <cellStyle name="Standard" xfId="0" builtinId="0"/>
  </cellStyles>
  <dxfs count="3">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129268</xdr:colOff>
      <xdr:row>0</xdr:row>
      <xdr:rowOff>74839</xdr:rowOff>
    </xdr:from>
    <xdr:to>
      <xdr:col>5</xdr:col>
      <xdr:colOff>29481</xdr:colOff>
      <xdr:row>0</xdr:row>
      <xdr:rowOff>605146</xdr:rowOff>
    </xdr:to>
    <xdr:pic>
      <xdr:nvPicPr>
        <xdr:cNvPr id="3" name="Picture 2">
          <a:extLst>
            <a:ext uri="{FF2B5EF4-FFF2-40B4-BE49-F238E27FC236}">
              <a16:creationId xmlns:a16="http://schemas.microsoft.com/office/drawing/2014/main" id="{4A9617E4-E217-4F85-86D3-070813EB5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268" y="74839"/>
          <a:ext cx="3635374" cy="530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129268</xdr:colOff>
      <xdr:row>0</xdr:row>
      <xdr:rowOff>74839</xdr:rowOff>
    </xdr:from>
    <xdr:to>
      <xdr:col>5</xdr:col>
      <xdr:colOff>29481</xdr:colOff>
      <xdr:row>0</xdr:row>
      <xdr:rowOff>605146</xdr:rowOff>
    </xdr:to>
    <xdr:pic>
      <xdr:nvPicPr>
        <xdr:cNvPr id="2" name="Picture 1">
          <a:extLst>
            <a:ext uri="{FF2B5EF4-FFF2-40B4-BE49-F238E27FC236}">
              <a16:creationId xmlns:a16="http://schemas.microsoft.com/office/drawing/2014/main" id="{2259262D-B5E1-47F3-BEB6-3FB80E3DDF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268" y="74839"/>
          <a:ext cx="3634013" cy="530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102577</xdr:colOff>
      <xdr:row>0</xdr:row>
      <xdr:rowOff>80596</xdr:rowOff>
    </xdr:from>
    <xdr:to>
      <xdr:col>5</xdr:col>
      <xdr:colOff>7326</xdr:colOff>
      <xdr:row>0</xdr:row>
      <xdr:rowOff>613345</xdr:rowOff>
    </xdr:to>
    <xdr:pic>
      <xdr:nvPicPr>
        <xdr:cNvPr id="3" name="Picture 2">
          <a:extLst>
            <a:ext uri="{FF2B5EF4-FFF2-40B4-BE49-F238E27FC236}">
              <a16:creationId xmlns:a16="http://schemas.microsoft.com/office/drawing/2014/main" id="{00ACA809-563C-46B8-8F6C-A43ED71B9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77" y="80596"/>
          <a:ext cx="3648807" cy="53274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C2AD-E8F7-4569-8355-B3198059F654}">
  <sheetPr codeName="Sheet4">
    <tabColor theme="9" tint="-0.249977111117893"/>
  </sheetPr>
  <dimension ref="B1:Z31"/>
  <sheetViews>
    <sheetView showGridLines="0" zoomScaleNormal="100" zoomScaleSheetLayoutView="130" workbookViewId="0">
      <selection activeCell="C19" activeCellId="4" sqref="B5:G15 I9 J5:K15 M5:P14 C19:C24"/>
    </sheetView>
  </sheetViews>
  <sheetFormatPr baseColWidth="10" defaultColWidth="9.28515625" defaultRowHeight="11.4" x14ac:dyDescent="0.2"/>
  <cols>
    <col min="1" max="1" width="2.28515625" style="14" customWidth="1"/>
    <col min="2" max="2" width="22.42578125" style="14" customWidth="1"/>
    <col min="3" max="3" width="12.42578125" style="14" customWidth="1"/>
    <col min="4" max="4" width="13.7109375" style="14" customWidth="1"/>
    <col min="5" max="5" width="14.28515625" style="14" customWidth="1"/>
    <col min="6" max="6" width="11.42578125" style="14" bestFit="1" customWidth="1"/>
    <col min="7" max="7" width="11.7109375" style="14" customWidth="1"/>
    <col min="8" max="8" width="11.42578125" style="14" bestFit="1" customWidth="1"/>
    <col min="9" max="9" width="16.85546875" style="14" customWidth="1"/>
    <col min="10" max="10" width="10.85546875" style="14" customWidth="1"/>
    <col min="11" max="11" width="11.7109375" style="14" customWidth="1"/>
    <col min="12" max="12" width="11.140625" style="14" customWidth="1"/>
    <col min="13" max="13" width="12.28515625" style="14" customWidth="1"/>
    <col min="14" max="16" width="10.42578125" style="14" customWidth="1"/>
    <col min="17" max="17" width="12.42578125" style="14" customWidth="1"/>
    <col min="18" max="18" width="10.42578125" style="14" customWidth="1"/>
    <col min="19" max="19" width="11.28515625" style="14" customWidth="1"/>
    <col min="20" max="20" width="9.7109375" style="14" customWidth="1"/>
    <col min="21" max="21" width="12.28515625" style="14" customWidth="1"/>
    <col min="22" max="22" width="11.42578125" style="14" customWidth="1"/>
    <col min="23" max="23" width="16.28515625" style="14" bestFit="1" customWidth="1"/>
    <col min="24" max="24" width="10.140625" style="14" bestFit="1" customWidth="1"/>
    <col min="25" max="25" width="13.140625" style="14" customWidth="1"/>
    <col min="26" max="16384" width="9.28515625" style="14"/>
  </cols>
  <sheetData>
    <row r="1" spans="2:25" ht="50.25" customHeight="1" x14ac:dyDescent="0.2"/>
    <row r="2" spans="2:25" ht="12.75" customHeight="1" x14ac:dyDescent="0.2">
      <c r="B2" s="81" t="s">
        <v>58</v>
      </c>
      <c r="C2" s="81"/>
      <c r="D2" s="81"/>
      <c r="E2" s="81"/>
      <c r="F2" s="81"/>
      <c r="G2" s="81"/>
      <c r="H2" s="81"/>
      <c r="I2" s="81"/>
      <c r="J2" s="81"/>
      <c r="K2" s="81"/>
      <c r="L2" s="81"/>
      <c r="M2" s="81"/>
      <c r="N2" s="81"/>
      <c r="O2" s="81"/>
      <c r="P2" s="81"/>
      <c r="Q2" s="81"/>
    </row>
    <row r="3" spans="2:25" ht="12.75" customHeight="1" x14ac:dyDescent="0.25">
      <c r="D3" s="85" t="s">
        <v>16</v>
      </c>
      <c r="E3" s="85"/>
      <c r="F3" s="85" t="s">
        <v>8</v>
      </c>
      <c r="G3" s="85"/>
      <c r="H3" s="85"/>
      <c r="I3" s="15" t="s">
        <v>18</v>
      </c>
      <c r="J3" s="85" t="s">
        <v>9</v>
      </c>
      <c r="K3" s="85"/>
      <c r="L3" s="85"/>
      <c r="M3" s="15" t="s">
        <v>10</v>
      </c>
      <c r="N3" s="85" t="s">
        <v>19</v>
      </c>
      <c r="O3" s="85"/>
      <c r="P3" s="85" t="s">
        <v>28</v>
      </c>
      <c r="Q3" s="85"/>
    </row>
    <row r="4" spans="2:25" ht="12.75" customHeight="1" x14ac:dyDescent="0.2">
      <c r="B4" s="16" t="s">
        <v>66</v>
      </c>
      <c r="C4" s="17" t="s">
        <v>33</v>
      </c>
      <c r="D4" s="18" t="s">
        <v>11</v>
      </c>
      <c r="E4" s="19" t="s">
        <v>22</v>
      </c>
      <c r="F4" s="18" t="s">
        <v>11</v>
      </c>
      <c r="G4" s="17" t="s">
        <v>22</v>
      </c>
      <c r="H4" s="19" t="s">
        <v>23</v>
      </c>
      <c r="I4" s="20" t="s">
        <v>11</v>
      </c>
      <c r="J4" s="18" t="s">
        <v>11</v>
      </c>
      <c r="K4" s="17" t="s">
        <v>22</v>
      </c>
      <c r="L4" s="19" t="s">
        <v>23</v>
      </c>
      <c r="M4" s="20" t="s">
        <v>11</v>
      </c>
      <c r="N4" s="18" t="s">
        <v>21</v>
      </c>
      <c r="O4" s="19" t="s">
        <v>20</v>
      </c>
      <c r="P4" s="18" t="s">
        <v>11</v>
      </c>
      <c r="Q4" s="17" t="s">
        <v>22</v>
      </c>
    </row>
    <row r="5" spans="2:25" ht="12.75" customHeight="1" x14ac:dyDescent="0.25">
      <c r="B5" s="63" t="s">
        <v>39</v>
      </c>
      <c r="C5" s="64" t="s">
        <v>34</v>
      </c>
      <c r="D5" s="65">
        <v>833</v>
      </c>
      <c r="E5" s="2">
        <v>1800</v>
      </c>
      <c r="F5" s="65"/>
      <c r="G5" s="66"/>
      <c r="H5" s="21" t="str">
        <f>IF(OR(F5=0,F5=""),"",F5*G5)</f>
        <v/>
      </c>
      <c r="I5" s="22"/>
      <c r="J5" s="65">
        <v>140</v>
      </c>
      <c r="K5" s="66">
        <f>520*2.8</f>
        <v>1456</v>
      </c>
      <c r="L5" s="21">
        <f>IF(OR(J5=0,J5=""),"",J5*K5)</f>
        <v>203840</v>
      </c>
      <c r="M5" s="6">
        <v>20</v>
      </c>
      <c r="N5" s="12"/>
      <c r="O5" s="8">
        <v>160</v>
      </c>
      <c r="P5" s="12">
        <f>D5+F5-J5-M5+O5-N5</f>
        <v>833</v>
      </c>
      <c r="Q5" s="23">
        <f>E5</f>
        <v>1800</v>
      </c>
      <c r="T5" s="24"/>
      <c r="Y5" s="25"/>
    </row>
    <row r="6" spans="2:25" ht="12.75" customHeight="1" x14ac:dyDescent="0.25">
      <c r="B6" s="67" t="s">
        <v>40</v>
      </c>
      <c r="C6" s="68" t="s">
        <v>35</v>
      </c>
      <c r="D6" s="69">
        <v>170</v>
      </c>
      <c r="E6" s="3">
        <v>1300</v>
      </c>
      <c r="F6" s="69"/>
      <c r="G6" s="1"/>
      <c r="H6" s="26" t="str">
        <f t="shared" ref="H6:H15" si="0">IF(OR(F6=0,F6=""),"",F6*G6)</f>
        <v/>
      </c>
      <c r="I6" s="27"/>
      <c r="J6" s="69">
        <v>8</v>
      </c>
      <c r="K6" s="1">
        <v>1500</v>
      </c>
      <c r="L6" s="26">
        <f t="shared" ref="L6:L15" si="1">IF(OR(J6=0,J6=""),"",J6*K6)</f>
        <v>12000</v>
      </c>
      <c r="M6" s="5">
        <v>2</v>
      </c>
      <c r="N6" s="9">
        <v>160</v>
      </c>
      <c r="O6" s="10">
        <v>170</v>
      </c>
      <c r="P6" s="9">
        <f>D6+F6-J6-M6+O6-N6</f>
        <v>170</v>
      </c>
      <c r="Q6" s="28">
        <f t="shared" ref="Q6:Q15" si="2">E6</f>
        <v>1300</v>
      </c>
      <c r="Y6" s="25"/>
    </row>
    <row r="7" spans="2:25" ht="12.75" customHeight="1" x14ac:dyDescent="0.25">
      <c r="B7" s="67" t="s">
        <v>41</v>
      </c>
      <c r="C7" s="68" t="s">
        <v>35</v>
      </c>
      <c r="D7" s="69"/>
      <c r="E7" s="3"/>
      <c r="F7" s="69"/>
      <c r="G7" s="1"/>
      <c r="H7" s="26"/>
      <c r="I7" s="27"/>
      <c r="J7" s="69">
        <v>299</v>
      </c>
      <c r="K7" s="1">
        <f>420*3.2</f>
        <v>1344</v>
      </c>
      <c r="L7" s="26">
        <f t="shared" si="1"/>
        <v>401856</v>
      </c>
      <c r="M7" s="5">
        <v>2</v>
      </c>
      <c r="N7" s="9"/>
      <c r="O7" s="10">
        <v>301</v>
      </c>
      <c r="P7" s="9">
        <f>D7+F7-J7-M7+O7-N7</f>
        <v>0</v>
      </c>
      <c r="Q7" s="28">
        <f t="shared" si="2"/>
        <v>0</v>
      </c>
      <c r="Y7" s="25"/>
    </row>
    <row r="8" spans="2:25" ht="12.75" customHeight="1" x14ac:dyDescent="0.25">
      <c r="B8" s="67" t="s">
        <v>43</v>
      </c>
      <c r="C8" s="68" t="s">
        <v>36</v>
      </c>
      <c r="D8" s="69">
        <f>1000*0.95*50%</f>
        <v>475</v>
      </c>
      <c r="E8" s="3">
        <f>250*4</f>
        <v>1000</v>
      </c>
      <c r="F8" s="69"/>
      <c r="G8" s="1"/>
      <c r="H8" s="26" t="str">
        <f>IF(OR(F8=0,F8=""),"",F8*G8)</f>
        <v/>
      </c>
      <c r="I8" s="29"/>
      <c r="J8" s="69"/>
      <c r="K8" s="1"/>
      <c r="L8" s="26" t="str">
        <f>IF(OR(J8=0,J8=""),"",J8*K8)</f>
        <v/>
      </c>
      <c r="M8" s="5">
        <v>4</v>
      </c>
      <c r="N8" s="9">
        <v>471</v>
      </c>
      <c r="O8" s="10">
        <v>475</v>
      </c>
      <c r="P8" s="9">
        <f>D8+F8-J8-M8+O8-N8</f>
        <v>475</v>
      </c>
      <c r="Q8" s="28">
        <f>E8</f>
        <v>1000</v>
      </c>
      <c r="Y8" s="25"/>
    </row>
    <row r="9" spans="2:25" ht="12.75" customHeight="1" x14ac:dyDescent="0.25">
      <c r="B9" s="67" t="s">
        <v>42</v>
      </c>
      <c r="C9" s="68" t="s">
        <v>38</v>
      </c>
      <c r="D9" s="69"/>
      <c r="E9" s="3">
        <f>120*4</f>
        <v>480</v>
      </c>
      <c r="F9" s="69"/>
      <c r="G9" s="1"/>
      <c r="H9" s="26" t="str">
        <f t="shared" si="0"/>
        <v/>
      </c>
      <c r="I9" s="5">
        <v>960</v>
      </c>
      <c r="J9" s="69"/>
      <c r="K9" s="1"/>
      <c r="L9" s="26" t="str">
        <f t="shared" si="1"/>
        <v/>
      </c>
      <c r="M9" s="5">
        <v>10</v>
      </c>
      <c r="N9" s="9">
        <v>950</v>
      </c>
      <c r="O9" s="10"/>
      <c r="P9" s="9">
        <f>D9+F9+I9-J9-M9+O9-N9</f>
        <v>0</v>
      </c>
      <c r="Q9" s="28">
        <f>E9</f>
        <v>480</v>
      </c>
      <c r="Y9" s="25"/>
    </row>
    <row r="10" spans="2:25" ht="12.75" customHeight="1" x14ac:dyDescent="0.25">
      <c r="B10" s="67" t="s">
        <v>44</v>
      </c>
      <c r="C10" s="68" t="s">
        <v>36</v>
      </c>
      <c r="D10" s="69">
        <f>1000*0.95*50%</f>
        <v>475</v>
      </c>
      <c r="E10" s="3">
        <f>250*4</f>
        <v>1000</v>
      </c>
      <c r="F10" s="69"/>
      <c r="G10" s="1"/>
      <c r="H10" s="26" t="str">
        <f t="shared" si="0"/>
        <v/>
      </c>
      <c r="I10" s="29"/>
      <c r="J10" s="69"/>
      <c r="K10" s="1"/>
      <c r="L10" s="26" t="str">
        <f t="shared" si="1"/>
        <v/>
      </c>
      <c r="M10" s="5">
        <v>4</v>
      </c>
      <c r="N10" s="9">
        <v>471</v>
      </c>
      <c r="O10" s="10">
        <v>475</v>
      </c>
      <c r="P10" s="9">
        <f t="shared" ref="P10:P15" si="3">D10+F10-J10-M10+O10-N10</f>
        <v>475</v>
      </c>
      <c r="Q10" s="28">
        <f t="shared" si="2"/>
        <v>1000</v>
      </c>
    </row>
    <row r="11" spans="2:25" ht="12.75" customHeight="1" x14ac:dyDescent="0.25">
      <c r="B11" s="67" t="s">
        <v>45</v>
      </c>
      <c r="C11" s="68" t="s">
        <v>35</v>
      </c>
      <c r="D11" s="69"/>
      <c r="E11" s="3"/>
      <c r="F11" s="69"/>
      <c r="G11" s="1"/>
      <c r="H11" s="26" t="str">
        <f t="shared" si="0"/>
        <v/>
      </c>
      <c r="I11" s="29"/>
      <c r="J11" s="69">
        <v>470</v>
      </c>
      <c r="K11" s="1">
        <f>450*3.8</f>
        <v>1710</v>
      </c>
      <c r="L11" s="26">
        <f t="shared" si="1"/>
        <v>803700</v>
      </c>
      <c r="M11" s="5">
        <v>1</v>
      </c>
      <c r="N11" s="9"/>
      <c r="O11" s="10">
        <v>471</v>
      </c>
      <c r="P11" s="9">
        <f t="shared" si="3"/>
        <v>0</v>
      </c>
      <c r="Q11" s="28">
        <f t="shared" si="2"/>
        <v>0</v>
      </c>
    </row>
    <row r="12" spans="2:25" ht="12.75" customHeight="1" x14ac:dyDescent="0.25">
      <c r="B12" s="67"/>
      <c r="C12" s="68"/>
      <c r="D12" s="69"/>
      <c r="E12" s="3"/>
      <c r="F12" s="69"/>
      <c r="G12" s="1"/>
      <c r="H12" s="26" t="str">
        <f t="shared" si="0"/>
        <v/>
      </c>
      <c r="I12" s="29"/>
      <c r="J12" s="69"/>
      <c r="K12" s="1"/>
      <c r="L12" s="26" t="str">
        <f t="shared" si="1"/>
        <v/>
      </c>
      <c r="M12" s="5"/>
      <c r="N12" s="9"/>
      <c r="O12" s="10"/>
      <c r="P12" s="9">
        <f t="shared" si="3"/>
        <v>0</v>
      </c>
      <c r="Q12" s="28">
        <f t="shared" si="2"/>
        <v>0</v>
      </c>
    </row>
    <row r="13" spans="2:25" ht="12.75" customHeight="1" x14ac:dyDescent="0.25">
      <c r="B13" s="67" t="s">
        <v>13</v>
      </c>
      <c r="C13" s="68" t="s">
        <v>37</v>
      </c>
      <c r="D13" s="69">
        <v>22</v>
      </c>
      <c r="E13" s="3">
        <v>2000</v>
      </c>
      <c r="F13" s="69">
        <v>8</v>
      </c>
      <c r="G13" s="1">
        <v>8500</v>
      </c>
      <c r="H13" s="26">
        <f t="shared" si="0"/>
        <v>68000</v>
      </c>
      <c r="I13" s="29"/>
      <c r="J13" s="69">
        <v>7</v>
      </c>
      <c r="K13" s="1">
        <f>825*2.5</f>
        <v>2062.5</v>
      </c>
      <c r="L13" s="26">
        <f t="shared" si="1"/>
        <v>14437.5</v>
      </c>
      <c r="M13" s="5">
        <v>1</v>
      </c>
      <c r="N13" s="9"/>
      <c r="O13" s="10"/>
      <c r="P13" s="9">
        <f t="shared" si="3"/>
        <v>22</v>
      </c>
      <c r="Q13" s="28">
        <f t="shared" si="2"/>
        <v>2000</v>
      </c>
    </row>
    <row r="14" spans="2:25" ht="12.75" customHeight="1" x14ac:dyDescent="0.25">
      <c r="B14" s="67"/>
      <c r="C14" s="68"/>
      <c r="D14" s="69"/>
      <c r="E14" s="3"/>
      <c r="F14" s="69"/>
      <c r="G14" s="1"/>
      <c r="H14" s="26" t="str">
        <f t="shared" si="0"/>
        <v/>
      </c>
      <c r="I14" s="29"/>
      <c r="J14" s="69"/>
      <c r="K14" s="1"/>
      <c r="L14" s="26" t="str">
        <f t="shared" si="1"/>
        <v/>
      </c>
      <c r="M14" s="5"/>
      <c r="N14" s="9"/>
      <c r="O14" s="10"/>
      <c r="P14" s="9">
        <f t="shared" si="3"/>
        <v>0</v>
      </c>
      <c r="Q14" s="28">
        <f t="shared" si="2"/>
        <v>0</v>
      </c>
    </row>
    <row r="15" spans="2:25" ht="12.75" customHeight="1" x14ac:dyDescent="0.25">
      <c r="B15" s="70" t="s">
        <v>14</v>
      </c>
      <c r="C15" s="71"/>
      <c r="D15" s="72"/>
      <c r="E15" s="4"/>
      <c r="F15" s="72"/>
      <c r="G15" s="73"/>
      <c r="H15" s="30" t="str">
        <f t="shared" si="0"/>
        <v/>
      </c>
      <c r="I15" s="31"/>
      <c r="J15" s="72"/>
      <c r="K15" s="73"/>
      <c r="L15" s="30" t="str">
        <f t="shared" si="1"/>
        <v/>
      </c>
      <c r="M15" s="78"/>
      <c r="N15" s="79"/>
      <c r="O15" s="80"/>
      <c r="P15" s="77">
        <f t="shared" si="3"/>
        <v>0</v>
      </c>
      <c r="Q15" s="32">
        <f t="shared" si="2"/>
        <v>0</v>
      </c>
    </row>
    <row r="16" spans="2:25" s="41" customFormat="1" ht="12.75" customHeight="1" x14ac:dyDescent="0.25">
      <c r="B16" s="33"/>
      <c r="C16" s="33"/>
      <c r="D16" s="34">
        <f>SUM(D5:D15)</f>
        <v>1975</v>
      </c>
      <c r="E16" s="35">
        <f>SUMPRODUCT(D5:D15,E5:E15)</f>
        <v>2714400</v>
      </c>
      <c r="F16" s="36">
        <f>SUM(F5:F15)</f>
        <v>8</v>
      </c>
      <c r="G16" s="37"/>
      <c r="H16" s="35">
        <f>SUM(H5:H15)</f>
        <v>68000</v>
      </c>
      <c r="I16" s="38">
        <f>SUM(I5:I15)</f>
        <v>960</v>
      </c>
      <c r="J16" s="36">
        <f>SUM(J5:J15)</f>
        <v>924</v>
      </c>
      <c r="K16" s="37"/>
      <c r="L16" s="35">
        <f>SUM(L5:L15)</f>
        <v>1435833.5</v>
      </c>
      <c r="M16" s="38">
        <f>SUM(M5:M15)</f>
        <v>44</v>
      </c>
      <c r="N16" s="36">
        <f>SUM(N5:N15)</f>
        <v>2052</v>
      </c>
      <c r="O16" s="39">
        <f>SUM(O5:O15)</f>
        <v>2052</v>
      </c>
      <c r="P16" s="36">
        <f>SUM(P5:P15)</f>
        <v>1975</v>
      </c>
      <c r="Q16" s="40">
        <f>SUMPRODUCT(P5:P15,Q5:Q15)</f>
        <v>2714400</v>
      </c>
      <c r="R16" s="14"/>
      <c r="S16" s="14"/>
    </row>
    <row r="17" spans="2:26" ht="12.75" customHeight="1" x14ac:dyDescent="0.25">
      <c r="B17" s="41"/>
      <c r="C17" s="41"/>
      <c r="D17" s="24"/>
      <c r="F17" s="42"/>
      <c r="G17" s="24"/>
      <c r="H17" s="24"/>
      <c r="I17" s="42"/>
      <c r="J17" s="24"/>
      <c r="K17" s="24"/>
      <c r="L17" s="43"/>
      <c r="M17" s="44"/>
      <c r="N17" s="24"/>
      <c r="O17" s="24"/>
      <c r="P17" s="24"/>
      <c r="Q17" s="45"/>
    </row>
    <row r="18" spans="2:26" ht="12.75" customHeight="1" x14ac:dyDescent="0.25">
      <c r="B18" s="82" t="s">
        <v>59</v>
      </c>
      <c r="C18" s="82"/>
      <c r="F18" s="83" t="s">
        <v>24</v>
      </c>
      <c r="G18" s="83"/>
      <c r="H18" s="83"/>
      <c r="I18" s="46"/>
      <c r="J18" s="83" t="s">
        <v>32</v>
      </c>
      <c r="K18" s="83"/>
      <c r="L18" s="83"/>
      <c r="M18" s="42"/>
      <c r="N18" s="24"/>
      <c r="U18" s="45"/>
      <c r="Z18" s="47"/>
    </row>
    <row r="19" spans="2:26" ht="12.75" customHeight="1" x14ac:dyDescent="0.25">
      <c r="B19" s="48" t="s">
        <v>0</v>
      </c>
      <c r="C19" s="74" t="s">
        <v>1</v>
      </c>
      <c r="F19" s="49" t="s">
        <v>9</v>
      </c>
      <c r="H19" s="50">
        <f>L16</f>
        <v>1435833.5</v>
      </c>
      <c r="I19" s="51"/>
      <c r="J19" s="33" t="s">
        <v>29</v>
      </c>
      <c r="K19" s="52"/>
      <c r="L19" s="53">
        <f>D16</f>
        <v>1975</v>
      </c>
      <c r="M19" s="42"/>
      <c r="N19" s="24"/>
    </row>
    <row r="20" spans="2:26" ht="12.75" customHeight="1" x14ac:dyDescent="0.2">
      <c r="B20" s="14" t="s">
        <v>2</v>
      </c>
      <c r="C20" s="75" t="s">
        <v>3</v>
      </c>
      <c r="H20" s="54" t="s">
        <v>25</v>
      </c>
      <c r="I20" s="54"/>
      <c r="J20" s="14" t="s">
        <v>8</v>
      </c>
      <c r="K20" s="24"/>
      <c r="L20" s="55">
        <f>F16</f>
        <v>8</v>
      </c>
      <c r="M20" s="42"/>
      <c r="N20" s="24"/>
    </row>
    <row r="21" spans="2:26" ht="12.75" customHeight="1" x14ac:dyDescent="0.25">
      <c r="B21" s="14" t="s">
        <v>4</v>
      </c>
      <c r="C21" s="75" t="s">
        <v>5</v>
      </c>
      <c r="F21" s="56" t="s">
        <v>8</v>
      </c>
      <c r="H21" s="51">
        <f>H16</f>
        <v>68000</v>
      </c>
      <c r="I21" s="51"/>
      <c r="J21" s="14" t="s">
        <v>18</v>
      </c>
      <c r="K21" s="24"/>
      <c r="L21" s="55">
        <f>I16</f>
        <v>960</v>
      </c>
      <c r="M21" s="42"/>
      <c r="N21" s="24"/>
    </row>
    <row r="22" spans="2:26" ht="12.75" customHeight="1" x14ac:dyDescent="0.2">
      <c r="B22" s="14" t="s">
        <v>6</v>
      </c>
      <c r="C22" s="75" t="s">
        <v>7</v>
      </c>
      <c r="H22" s="54" t="s">
        <v>26</v>
      </c>
      <c r="I22" s="54"/>
      <c r="J22" s="14" t="s">
        <v>9</v>
      </c>
      <c r="K22" s="24"/>
      <c r="L22" s="55">
        <f>J16</f>
        <v>924</v>
      </c>
      <c r="M22" s="42"/>
      <c r="N22" s="24"/>
    </row>
    <row r="23" spans="2:26" ht="12.75" customHeight="1" x14ac:dyDescent="0.25">
      <c r="B23" s="14" t="s">
        <v>60</v>
      </c>
      <c r="C23" s="75" t="s">
        <v>56</v>
      </c>
      <c r="F23" s="56" t="s">
        <v>15</v>
      </c>
      <c r="H23" s="51">
        <f>Q16-E16</f>
        <v>0</v>
      </c>
      <c r="I23" s="51"/>
      <c r="J23" s="14" t="s">
        <v>10</v>
      </c>
      <c r="L23" s="55">
        <f>M16</f>
        <v>44</v>
      </c>
      <c r="M23" s="42"/>
      <c r="N23" s="24"/>
      <c r="T23" s="54"/>
      <c r="U23" s="54"/>
      <c r="V23" s="54"/>
      <c r="W23" s="54"/>
      <c r="X23" s="54"/>
    </row>
    <row r="24" spans="2:26" ht="12.75" customHeight="1" x14ac:dyDescent="0.2">
      <c r="B24" s="57" t="s">
        <v>61</v>
      </c>
      <c r="C24" s="76" t="s">
        <v>7</v>
      </c>
      <c r="H24" s="54" t="s">
        <v>27</v>
      </c>
      <c r="I24" s="54"/>
      <c r="J24" s="58" t="s">
        <v>30</v>
      </c>
      <c r="K24" s="59"/>
      <c r="L24" s="55">
        <f>N16</f>
        <v>2052</v>
      </c>
      <c r="M24" s="42"/>
      <c r="N24" s="24"/>
      <c r="T24" s="54"/>
      <c r="U24" s="54"/>
      <c r="V24" s="54"/>
      <c r="W24" s="54"/>
      <c r="X24" s="54"/>
    </row>
    <row r="25" spans="2:26" ht="12.75" customHeight="1" x14ac:dyDescent="0.2">
      <c r="J25" s="14" t="s">
        <v>31</v>
      </c>
      <c r="L25" s="55">
        <f>O16</f>
        <v>2052</v>
      </c>
      <c r="M25" s="42"/>
      <c r="N25" s="24"/>
    </row>
    <row r="26" spans="2:26" ht="12.75" customHeight="1" x14ac:dyDescent="0.25">
      <c r="F26" s="60" t="s">
        <v>24</v>
      </c>
      <c r="G26" s="60"/>
      <c r="H26" s="37">
        <f>H19-H21+H23</f>
        <v>1367833.5</v>
      </c>
      <c r="I26" s="61"/>
      <c r="J26" s="33" t="s">
        <v>63</v>
      </c>
      <c r="K26" s="33"/>
      <c r="L26" s="53">
        <f>L19+L20+L21-L22-L23+L25-L24</f>
        <v>1975</v>
      </c>
      <c r="M26" s="42"/>
      <c r="N26" s="24"/>
    </row>
    <row r="27" spans="2:26" ht="12.75" customHeight="1" x14ac:dyDescent="0.2">
      <c r="I27" s="42"/>
      <c r="J27" s="24"/>
    </row>
    <row r="28" spans="2:26" x14ac:dyDescent="0.2">
      <c r="B28" s="84" t="s">
        <v>64</v>
      </c>
      <c r="C28" s="84"/>
      <c r="D28" s="84"/>
      <c r="E28" s="84"/>
      <c r="F28" s="84"/>
      <c r="G28" s="84"/>
      <c r="H28" s="84"/>
      <c r="I28" s="84"/>
      <c r="J28" s="84"/>
      <c r="K28" s="84"/>
      <c r="L28" s="84"/>
      <c r="M28" s="84"/>
      <c r="N28" s="84"/>
      <c r="O28" s="84"/>
      <c r="P28" s="84"/>
      <c r="Q28" s="84"/>
    </row>
    <row r="29" spans="2:26" x14ac:dyDescent="0.2">
      <c r="B29" s="84"/>
      <c r="C29" s="84"/>
      <c r="D29" s="84"/>
      <c r="E29" s="84"/>
      <c r="F29" s="84"/>
      <c r="G29" s="84"/>
      <c r="H29" s="84"/>
      <c r="I29" s="84"/>
      <c r="J29" s="84"/>
      <c r="K29" s="84"/>
      <c r="L29" s="84"/>
      <c r="M29" s="84"/>
      <c r="N29" s="84"/>
      <c r="O29" s="84"/>
      <c r="P29" s="84"/>
      <c r="Q29" s="84"/>
      <c r="R29" s="59"/>
      <c r="S29" s="59"/>
      <c r="T29" s="59"/>
      <c r="U29" s="59"/>
      <c r="V29" s="59"/>
      <c r="W29" s="59"/>
    </row>
    <row r="31" spans="2:26" x14ac:dyDescent="0.2">
      <c r="C31" s="62"/>
    </row>
  </sheetData>
  <sheetProtection algorithmName="SHA-512" hashValue="wK0afkFHykS1cSYdgcC3RR+0CBWvB3Gzd1kXPoHVG01lb8bxEgFl03SMo6ki8B2Gn9o8nynz3AMM9iNvolaflg==" saltValue="8Qc0nkI09QRc7NTmaasyfQ==" spinCount="100000" sheet="1" selectLockedCells="1"/>
  <mergeCells count="10">
    <mergeCell ref="B2:Q2"/>
    <mergeCell ref="B18:C18"/>
    <mergeCell ref="F18:H18"/>
    <mergeCell ref="B28:Q29"/>
    <mergeCell ref="F3:H3"/>
    <mergeCell ref="J3:L3"/>
    <mergeCell ref="N3:O3"/>
    <mergeCell ref="P3:Q3"/>
    <mergeCell ref="J18:L18"/>
    <mergeCell ref="D3:E3"/>
  </mergeCells>
  <conditionalFormatting sqref="AC18">
    <cfRule type="cellIs" dxfId="2" priority="4" operator="lessThan">
      <formula>0</formula>
    </cfRule>
  </conditionalFormatting>
  <dataValidations count="14">
    <dataValidation allowBlank="1" showInputMessage="1" showErrorMessage="1" promptTitle="Livestock class" prompt="Enter the class of livestock in this cell. Each cell in the livestock class column should contain a different class of livestock which is managed over the year." sqref="B5:B15" xr:uid="{F0C5D679-83C0-4D3A-8D5D-37A8D4F70520}"/>
    <dataValidation allowBlank="1" showInputMessage="1" showErrorMessage="1" promptTitle="Livestock age" prompt="Enter the age of the livestock class to allow for easy distinction and movement of livestock between classes." sqref="C5:C15" xr:uid="{EF31BCB7-31B0-483D-8E19-96648082FA0D}"/>
    <dataValidation allowBlank="1" showInputMessage="1" showErrorMessage="1" promptTitle="Opening number" prompt="Enter the opening number of livestock by class paying attention to the month of opening, the calving month and the weaning month. " sqref="D5:D15" xr:uid="{82867335-32E4-4A38-B893-DF017B9DE647}"/>
    <dataValidation allowBlank="1" showInputMessage="1" showErrorMessage="1" promptTitle="Inventory price" prompt="Enter an inventory price that reflects a longer term historical figure. The same price is used at closing to ensure that inventory value differences between closing &amp; opening reflect changes in  number of livestock not change in value.  " sqref="E5:E15" xr:uid="{7730ACFD-2884-4B1C-8520-FF1C70CFED90}"/>
    <dataValidation allowBlank="1" showInputMessage="1" showErrorMessage="1" promptTitle="Purchase number" prompt="Enter the number of purchases by livestock class" sqref="F5:F15" xr:uid="{EB8D7B47-6E47-45A2-A193-B740F6E00963}"/>
    <dataValidation allowBlank="1" showInputMessage="1" showErrorMessage="1" promptTitle="Purchase price per head" prompt="Enter the purchase price in dollars per head" sqref="G5:G15" xr:uid="{1D311949-590F-4A92-92DE-F2D347ACFA2A}"/>
    <dataValidation allowBlank="1" showInputMessage="1" showErrorMessage="1" promptTitle="Natural increase" prompt="Enter the natural increase occuring over the year" sqref="I9" xr:uid="{C09E5A35-314D-4A8B-A06D-9F45E4AA1F29}"/>
    <dataValidation allowBlank="1" showInputMessage="1" showErrorMessage="1" promptTitle="Sales number" prompt="Enter the number of livestock sold by class during the year." sqref="J5:J15" xr:uid="{1B05ED1E-E72C-4660-BE55-F9E69AAAEC86}"/>
    <dataValidation allowBlank="1" showInputMessage="1" showErrorMessage="1" promptTitle="Sales price per head" prompt="Enter the average price per head by class achieved for all sales. This will be gross sales divided by gross number of sales by class." sqref="K5:K15" xr:uid="{F6533B96-0373-4D32-ADDD-21C2C6AF96B5}"/>
    <dataValidation allowBlank="1" showInputMessage="1" showErrorMessage="1" promptTitle="Deaths" prompt="Enter the number of deaths by class. " sqref="M5:M15" xr:uid="{8FF23904-B0D3-490A-BEC7-E0EA1A0FFDD3}"/>
    <dataValidation allowBlank="1" showInputMessage="1" showErrorMessage="1" promptTitle="Transfers out of class" prompt="Enter transfers out of class in this cell. For example, heifers in opening numbers, if they were 12-24 mths at opening will be 25 to 36 mnths at closing. Heifers that werent sold or dead would be transferred to the cows 2+yrs class." sqref="N5:N15" xr:uid="{6B687835-B396-4562-A7AE-84F9EF392FC9}"/>
    <dataValidation allowBlank="1" showInputMessage="1" showErrorMessage="1" promptTitle="Transfers into class" prompt="Enter transfers into class in this cell. Any livestock traded out of class need to have a corresponding entry into class. Sometimes this may be split between classes. Eg calves will be split between weaner steers and heifers. Tfrs in = tfrs out" sqref="O5:O15" xr:uid="{01364CF4-D9D7-4507-9C7B-4659221A1672}"/>
    <dataValidation allowBlank="1" showInputMessage="1" showErrorMessage="1" promptTitle="Closing inventory number" prompt="Closing inventory = Opening + purchases + natural increase (if applicable to class) - sales - deaths - transfers out + transfers in." sqref="P5:P15" xr:uid="{05B93A88-2BDE-422C-AF40-1A09EB81AD63}"/>
    <dataValidation allowBlank="1" showInputMessage="1" showErrorMessage="1" promptTitle="Livestock schedule context" prompt="Enter the corresponding operational or schedule month. This schedule is provided only to assist in contextualising the information provided in the livestock trading schedule." sqref="C19:C24" xr:uid="{0C73BD27-EE37-45F1-BE0B-A956B4DB79EE}"/>
  </dataValidations>
  <pageMargins left="0.70866141732283472" right="0.70866141732283472" top="0.74803149606299213" bottom="0.74803149606299213" header="0.31496062992125984" footer="0.31496062992125984"/>
  <pageSetup paperSize="9" scale="79" orientation="landscape" horizontalDpi="300" verticalDpi="300" r:id="rId1"/>
  <ignoredErrors>
    <ignoredError sqref="Q8 Q14 Q15 Q5 Q6 Q7 Q10 Q11 Q12 Q1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F330A-7FCD-4211-9ADE-EE6D8F19C56C}">
  <sheetPr>
    <tabColor rgb="FF002060"/>
  </sheetPr>
  <dimension ref="B1:Z31"/>
  <sheetViews>
    <sheetView showGridLines="0" tabSelected="1" topLeftCell="A11" zoomScale="106" zoomScaleNormal="106" zoomScaleSheetLayoutView="130" workbookViewId="0">
      <selection activeCell="C19" sqref="C19"/>
    </sheetView>
  </sheetViews>
  <sheetFormatPr baseColWidth="10" defaultColWidth="9.28515625" defaultRowHeight="11.4" x14ac:dyDescent="0.2"/>
  <cols>
    <col min="1" max="1" width="2.28515625" style="14" customWidth="1"/>
    <col min="2" max="2" width="22.42578125" style="14" customWidth="1"/>
    <col min="3" max="3" width="12.42578125" style="14" customWidth="1"/>
    <col min="4" max="4" width="13.7109375" style="14" customWidth="1"/>
    <col min="5" max="5" width="14.28515625" style="14" customWidth="1"/>
    <col min="6" max="8" width="10.42578125" style="14" customWidth="1"/>
    <col min="9" max="9" width="16.85546875" style="14" customWidth="1"/>
    <col min="10" max="10" width="10.85546875" style="14" customWidth="1"/>
    <col min="11" max="11" width="11.7109375" style="14" customWidth="1"/>
    <col min="12" max="12" width="11.140625" style="14" customWidth="1"/>
    <col min="13" max="13" width="12.28515625" style="14" customWidth="1"/>
    <col min="14" max="16" width="10.42578125" style="14" customWidth="1"/>
    <col min="17" max="17" width="12.42578125" style="14" customWidth="1"/>
    <col min="18" max="18" width="10.42578125" style="14" customWidth="1"/>
    <col min="19" max="19" width="11.28515625" style="14" customWidth="1"/>
    <col min="20" max="20" width="9.7109375" style="14" customWidth="1"/>
    <col min="21" max="21" width="12.28515625" style="14" customWidth="1"/>
    <col min="22" max="22" width="11.42578125" style="14" customWidth="1"/>
    <col min="23" max="23" width="16.28515625" style="14" bestFit="1" customWidth="1"/>
    <col min="24" max="24" width="10.140625" style="14" bestFit="1" customWidth="1"/>
    <col min="25" max="25" width="13.140625" style="14" customWidth="1"/>
    <col min="26" max="16384" width="9.28515625" style="14"/>
  </cols>
  <sheetData>
    <row r="1" spans="2:25" ht="50.25" customHeight="1" x14ac:dyDescent="0.2"/>
    <row r="2" spans="2:25" ht="12.75" customHeight="1" x14ac:dyDescent="0.2">
      <c r="B2" s="81" t="s">
        <v>57</v>
      </c>
      <c r="C2" s="81"/>
      <c r="D2" s="81"/>
      <c r="E2" s="81"/>
      <c r="F2" s="81"/>
      <c r="G2" s="81"/>
      <c r="H2" s="81"/>
      <c r="I2" s="81"/>
      <c r="J2" s="81"/>
      <c r="K2" s="81"/>
      <c r="L2" s="81"/>
      <c r="M2" s="81"/>
      <c r="N2" s="81"/>
      <c r="O2" s="81"/>
      <c r="P2" s="81"/>
      <c r="Q2" s="81"/>
    </row>
    <row r="3" spans="2:25" ht="12.75" customHeight="1" x14ac:dyDescent="0.25">
      <c r="D3" s="85" t="s">
        <v>16</v>
      </c>
      <c r="E3" s="85"/>
      <c r="F3" s="85" t="s">
        <v>8</v>
      </c>
      <c r="G3" s="85"/>
      <c r="H3" s="85"/>
      <c r="I3" s="15" t="s">
        <v>18</v>
      </c>
      <c r="J3" s="85" t="s">
        <v>9</v>
      </c>
      <c r="K3" s="85"/>
      <c r="L3" s="85"/>
      <c r="M3" s="15" t="s">
        <v>10</v>
      </c>
      <c r="N3" s="85" t="s">
        <v>19</v>
      </c>
      <c r="O3" s="85"/>
      <c r="P3" s="85" t="s">
        <v>28</v>
      </c>
      <c r="Q3" s="85"/>
    </row>
    <row r="4" spans="2:25" ht="12.75" customHeight="1" x14ac:dyDescent="0.2">
      <c r="B4" s="16" t="s">
        <v>66</v>
      </c>
      <c r="C4" s="17" t="s">
        <v>33</v>
      </c>
      <c r="D4" s="18" t="s">
        <v>11</v>
      </c>
      <c r="E4" s="19" t="s">
        <v>22</v>
      </c>
      <c r="F4" s="18" t="s">
        <v>11</v>
      </c>
      <c r="G4" s="17" t="s">
        <v>22</v>
      </c>
      <c r="H4" s="19" t="s">
        <v>23</v>
      </c>
      <c r="I4" s="20" t="s">
        <v>11</v>
      </c>
      <c r="J4" s="18" t="s">
        <v>11</v>
      </c>
      <c r="K4" s="17" t="s">
        <v>22</v>
      </c>
      <c r="L4" s="19" t="s">
        <v>23</v>
      </c>
      <c r="M4" s="20" t="s">
        <v>11</v>
      </c>
      <c r="N4" s="18" t="s">
        <v>21</v>
      </c>
      <c r="O4" s="19" t="s">
        <v>20</v>
      </c>
      <c r="P4" s="18" t="s">
        <v>11</v>
      </c>
      <c r="Q4" s="17" t="s">
        <v>22</v>
      </c>
    </row>
    <row r="5" spans="2:25" ht="12.75" customHeight="1" x14ac:dyDescent="0.25">
      <c r="B5" s="63" t="s">
        <v>53</v>
      </c>
      <c r="C5" s="64" t="s">
        <v>34</v>
      </c>
      <c r="D5" s="65">
        <v>3000</v>
      </c>
      <c r="E5" s="2">
        <v>180</v>
      </c>
      <c r="F5" s="65"/>
      <c r="G5" s="66"/>
      <c r="H5" s="21" t="str">
        <f>IF(OR(F5=0,F5=""),"",F5*G5)</f>
        <v/>
      </c>
      <c r="I5" s="22"/>
      <c r="J5" s="65">
        <v>890</v>
      </c>
      <c r="K5" s="66">
        <v>180</v>
      </c>
      <c r="L5" s="21">
        <f>IF(OR(J5=0,J5=""),"",J5*K5)</f>
        <v>160200</v>
      </c>
      <c r="M5" s="6">
        <f>3000*5%</f>
        <v>150</v>
      </c>
      <c r="N5" s="12"/>
      <c r="O5" s="8">
        <f>N6</f>
        <v>1040</v>
      </c>
      <c r="P5" s="12">
        <f>D5+F5-J5-M5+O5-N5</f>
        <v>3000</v>
      </c>
      <c r="Q5" s="23">
        <f>E5</f>
        <v>180</v>
      </c>
      <c r="T5" s="24"/>
      <c r="Y5" s="25"/>
    </row>
    <row r="6" spans="2:25" ht="12.75" customHeight="1" x14ac:dyDescent="0.25">
      <c r="B6" s="67" t="s">
        <v>46</v>
      </c>
      <c r="C6" s="68" t="s">
        <v>35</v>
      </c>
      <c r="D6" s="69">
        <v>1200</v>
      </c>
      <c r="E6" s="3">
        <v>160</v>
      </c>
      <c r="F6" s="69"/>
      <c r="G6" s="1"/>
      <c r="H6" s="26" t="str">
        <f t="shared" ref="H6:H15" si="0">IF(OR(F6=0,F6=""),"",F6*G6)</f>
        <v/>
      </c>
      <c r="I6" s="27"/>
      <c r="J6" s="69">
        <v>120</v>
      </c>
      <c r="K6" s="1">
        <v>160</v>
      </c>
      <c r="L6" s="26">
        <f t="shared" ref="L6:L15" si="1">IF(OR(J6=0,J6=""),"",J6*K6)</f>
        <v>19200</v>
      </c>
      <c r="M6" s="5">
        <v>40</v>
      </c>
      <c r="N6" s="9">
        <f>D6-J6-M6</f>
        <v>1040</v>
      </c>
      <c r="O6" s="10">
        <f>O7-M7-J7</f>
        <v>1200</v>
      </c>
      <c r="P6" s="9">
        <f>D6+F6-J6-M6+O6-N6</f>
        <v>1200</v>
      </c>
      <c r="Q6" s="28">
        <f t="shared" ref="Q6:Q15" si="2">E6</f>
        <v>160</v>
      </c>
      <c r="Y6" s="25"/>
    </row>
    <row r="7" spans="2:25" ht="12.75" customHeight="1" x14ac:dyDescent="0.25">
      <c r="B7" s="67" t="s">
        <v>47</v>
      </c>
      <c r="C7" s="68" t="s">
        <v>51</v>
      </c>
      <c r="D7" s="69">
        <v>1850</v>
      </c>
      <c r="E7" s="3">
        <v>120</v>
      </c>
      <c r="F7" s="69"/>
      <c r="G7" s="1"/>
      <c r="H7" s="26"/>
      <c r="I7" s="27"/>
      <c r="J7" s="69">
        <v>620</v>
      </c>
      <c r="K7" s="1">
        <v>140</v>
      </c>
      <c r="L7" s="26">
        <f t="shared" si="1"/>
        <v>86800</v>
      </c>
      <c r="M7" s="5">
        <v>30</v>
      </c>
      <c r="N7" s="9">
        <f>D7-J7-M7</f>
        <v>1200</v>
      </c>
      <c r="O7" s="10">
        <f>N8*50%</f>
        <v>1850</v>
      </c>
      <c r="P7" s="9">
        <f>D7+F7-J7-M7+O7-N7</f>
        <v>1850</v>
      </c>
      <c r="Q7" s="28">
        <f t="shared" si="2"/>
        <v>120</v>
      </c>
      <c r="Y7" s="25"/>
    </row>
    <row r="8" spans="2:25" ht="12.75" customHeight="1" x14ac:dyDescent="0.25">
      <c r="B8" s="67" t="s">
        <v>48</v>
      </c>
      <c r="C8" s="68" t="s">
        <v>50</v>
      </c>
      <c r="D8" s="69"/>
      <c r="E8" s="3"/>
      <c r="F8" s="69"/>
      <c r="G8" s="1"/>
      <c r="H8" s="26" t="str">
        <f>IF(OR(F8=0,F8=""),"",F8*G8)</f>
        <v/>
      </c>
      <c r="I8" s="5">
        <v>3780</v>
      </c>
      <c r="J8" s="69"/>
      <c r="K8" s="1"/>
      <c r="L8" s="26" t="str">
        <f>IF(OR(J8=0,J8=""),"",J8*K8)</f>
        <v/>
      </c>
      <c r="M8" s="5">
        <v>80</v>
      </c>
      <c r="N8" s="9">
        <v>3700</v>
      </c>
      <c r="O8" s="10"/>
      <c r="P8" s="9">
        <f>D8+F8+I8-J8-M8+O8-N8</f>
        <v>0</v>
      </c>
      <c r="Q8" s="28">
        <f>E8</f>
        <v>0</v>
      </c>
      <c r="Y8" s="25"/>
    </row>
    <row r="9" spans="2:25" ht="12.75" customHeight="1" x14ac:dyDescent="0.25">
      <c r="B9" s="67" t="s">
        <v>49</v>
      </c>
      <c r="C9" s="68" t="s">
        <v>51</v>
      </c>
      <c r="D9" s="69">
        <v>1850</v>
      </c>
      <c r="E9" s="3">
        <v>120</v>
      </c>
      <c r="F9" s="69"/>
      <c r="G9" s="1"/>
      <c r="H9" s="26" t="str">
        <f t="shared" si="0"/>
        <v/>
      </c>
      <c r="I9" s="29"/>
      <c r="J9" s="69">
        <v>620</v>
      </c>
      <c r="K9" s="1">
        <v>140</v>
      </c>
      <c r="L9" s="26">
        <f t="shared" si="1"/>
        <v>86800</v>
      </c>
      <c r="M9" s="5">
        <v>30</v>
      </c>
      <c r="N9" s="9">
        <f>D9-J9-M9</f>
        <v>1200</v>
      </c>
      <c r="O9" s="10">
        <f>N8*50%</f>
        <v>1850</v>
      </c>
      <c r="P9" s="9">
        <f t="shared" ref="P9:P15" si="3">D9+F9-J9-M9+O9-N9</f>
        <v>1850</v>
      </c>
      <c r="Q9" s="28">
        <f t="shared" si="2"/>
        <v>120</v>
      </c>
      <c r="Y9" s="25"/>
    </row>
    <row r="10" spans="2:25" ht="12.75" customHeight="1" x14ac:dyDescent="0.25">
      <c r="B10" s="67" t="s">
        <v>52</v>
      </c>
      <c r="C10" s="68" t="s">
        <v>35</v>
      </c>
      <c r="D10" s="69">
        <v>1200</v>
      </c>
      <c r="E10" s="3">
        <v>160</v>
      </c>
      <c r="F10" s="69"/>
      <c r="G10" s="1"/>
      <c r="H10" s="26" t="str">
        <f t="shared" si="0"/>
        <v/>
      </c>
      <c r="I10" s="29"/>
      <c r="J10" s="69">
        <v>200</v>
      </c>
      <c r="K10" s="1">
        <v>150</v>
      </c>
      <c r="L10" s="26">
        <f t="shared" si="1"/>
        <v>30000</v>
      </c>
      <c r="M10" s="5">
        <v>40</v>
      </c>
      <c r="N10" s="9">
        <f>D10-J10-M10</f>
        <v>960</v>
      </c>
      <c r="O10" s="10">
        <f>N9</f>
        <v>1200</v>
      </c>
      <c r="P10" s="9">
        <f t="shared" si="3"/>
        <v>1200</v>
      </c>
      <c r="Q10" s="28">
        <f t="shared" si="2"/>
        <v>160</v>
      </c>
    </row>
    <row r="11" spans="2:25" ht="12.75" customHeight="1" x14ac:dyDescent="0.25">
      <c r="B11" s="67" t="s">
        <v>54</v>
      </c>
      <c r="C11" s="68" t="s">
        <v>34</v>
      </c>
      <c r="D11" s="69">
        <v>2000</v>
      </c>
      <c r="E11" s="3">
        <v>170</v>
      </c>
      <c r="F11" s="69"/>
      <c r="G11" s="1"/>
      <c r="H11" s="26" t="str">
        <f t="shared" si="0"/>
        <v/>
      </c>
      <c r="I11" s="29"/>
      <c r="J11" s="69">
        <v>910</v>
      </c>
      <c r="K11" s="1">
        <v>160</v>
      </c>
      <c r="L11" s="26">
        <f t="shared" si="1"/>
        <v>145600</v>
      </c>
      <c r="M11" s="5">
        <v>50</v>
      </c>
      <c r="N11" s="9"/>
      <c r="O11" s="10">
        <f>N10</f>
        <v>960</v>
      </c>
      <c r="P11" s="9">
        <f t="shared" si="3"/>
        <v>2000</v>
      </c>
      <c r="Q11" s="28">
        <f t="shared" si="2"/>
        <v>170</v>
      </c>
    </row>
    <row r="12" spans="2:25" ht="12.75" customHeight="1" x14ac:dyDescent="0.25">
      <c r="B12" s="67"/>
      <c r="C12" s="68"/>
      <c r="D12" s="69"/>
      <c r="E12" s="3"/>
      <c r="F12" s="69"/>
      <c r="G12" s="1"/>
      <c r="H12" s="26" t="str">
        <f t="shared" si="0"/>
        <v/>
      </c>
      <c r="I12" s="29"/>
      <c r="J12" s="69"/>
      <c r="K12" s="1"/>
      <c r="L12" s="26" t="str">
        <f t="shared" si="1"/>
        <v/>
      </c>
      <c r="M12" s="5"/>
      <c r="N12" s="9"/>
      <c r="O12" s="10"/>
      <c r="P12" s="9">
        <f t="shared" si="3"/>
        <v>0</v>
      </c>
      <c r="Q12" s="28">
        <f t="shared" si="2"/>
        <v>0</v>
      </c>
    </row>
    <row r="13" spans="2:25" ht="12.75" customHeight="1" x14ac:dyDescent="0.25">
      <c r="B13" s="67" t="s">
        <v>55</v>
      </c>
      <c r="C13" s="68" t="s">
        <v>37</v>
      </c>
      <c r="D13" s="69">
        <v>45</v>
      </c>
      <c r="E13" s="3">
        <v>250</v>
      </c>
      <c r="F13" s="69">
        <v>15</v>
      </c>
      <c r="G13" s="1">
        <v>1500</v>
      </c>
      <c r="H13" s="26">
        <f t="shared" si="0"/>
        <v>22500</v>
      </c>
      <c r="I13" s="29"/>
      <c r="J13" s="69">
        <v>12</v>
      </c>
      <c r="K13" s="1">
        <v>200</v>
      </c>
      <c r="L13" s="26">
        <f t="shared" si="1"/>
        <v>2400</v>
      </c>
      <c r="M13" s="5">
        <v>3</v>
      </c>
      <c r="N13" s="9"/>
      <c r="O13" s="10"/>
      <c r="P13" s="9">
        <f t="shared" si="3"/>
        <v>45</v>
      </c>
      <c r="Q13" s="28">
        <f t="shared" si="2"/>
        <v>250</v>
      </c>
    </row>
    <row r="14" spans="2:25" ht="12.75" customHeight="1" x14ac:dyDescent="0.25">
      <c r="B14" s="67"/>
      <c r="C14" s="68"/>
      <c r="D14" s="69"/>
      <c r="E14" s="3"/>
      <c r="F14" s="69"/>
      <c r="G14" s="1"/>
      <c r="H14" s="26" t="str">
        <f t="shared" si="0"/>
        <v/>
      </c>
      <c r="I14" s="29"/>
      <c r="J14" s="69"/>
      <c r="K14" s="1"/>
      <c r="L14" s="26" t="str">
        <f t="shared" si="1"/>
        <v/>
      </c>
      <c r="M14" s="5"/>
      <c r="N14" s="9"/>
      <c r="O14" s="10"/>
      <c r="P14" s="9">
        <f t="shared" si="3"/>
        <v>0</v>
      </c>
      <c r="Q14" s="28">
        <f t="shared" si="2"/>
        <v>0</v>
      </c>
    </row>
    <row r="15" spans="2:25" ht="12.75" customHeight="1" x14ac:dyDescent="0.25">
      <c r="B15" s="70" t="s">
        <v>14</v>
      </c>
      <c r="C15" s="71"/>
      <c r="D15" s="72"/>
      <c r="E15" s="4"/>
      <c r="F15" s="72"/>
      <c r="G15" s="73"/>
      <c r="H15" s="30" t="str">
        <f t="shared" si="0"/>
        <v/>
      </c>
      <c r="I15" s="31"/>
      <c r="J15" s="72"/>
      <c r="K15" s="73"/>
      <c r="L15" s="30" t="str">
        <f t="shared" si="1"/>
        <v/>
      </c>
      <c r="M15" s="7"/>
      <c r="N15" s="13"/>
      <c r="O15" s="11"/>
      <c r="P15" s="9">
        <f t="shared" si="3"/>
        <v>0</v>
      </c>
      <c r="Q15" s="32">
        <f t="shared" si="2"/>
        <v>0</v>
      </c>
    </row>
    <row r="16" spans="2:25" s="41" customFormat="1" ht="12.75" customHeight="1" x14ac:dyDescent="0.25">
      <c r="B16" s="33"/>
      <c r="C16" s="33"/>
      <c r="D16" s="34">
        <f>SUM(D5:D15)</f>
        <v>11145</v>
      </c>
      <c r="E16" s="35">
        <f>SUMPRODUCT(D5:D15,E5:E15)</f>
        <v>1719250</v>
      </c>
      <c r="F16" s="36">
        <f>SUM(F5:F15)</f>
        <v>15</v>
      </c>
      <c r="G16" s="37"/>
      <c r="H16" s="35">
        <f>SUM(H5:H15)</f>
        <v>22500</v>
      </c>
      <c r="I16" s="38">
        <f>SUM(I5:I15)</f>
        <v>3780</v>
      </c>
      <c r="J16" s="36">
        <f>SUM(J5:J15)</f>
        <v>3372</v>
      </c>
      <c r="K16" s="37"/>
      <c r="L16" s="35">
        <f>SUM(L5:L15)</f>
        <v>531000</v>
      </c>
      <c r="M16" s="38">
        <f>SUM(M5:M15)</f>
        <v>423</v>
      </c>
      <c r="N16" s="36">
        <f>SUM(N5:N15)</f>
        <v>8100</v>
      </c>
      <c r="O16" s="39">
        <f>SUM(O5:O15)</f>
        <v>8100</v>
      </c>
      <c r="P16" s="36">
        <f>SUM(P5:P15)</f>
        <v>11145</v>
      </c>
      <c r="Q16" s="40">
        <f>SUMPRODUCT(P5:P15,Q5:Q15)</f>
        <v>1719250</v>
      </c>
      <c r="R16" s="14"/>
      <c r="S16" s="14"/>
    </row>
    <row r="17" spans="2:26" ht="12.75" customHeight="1" x14ac:dyDescent="0.25">
      <c r="B17" s="41"/>
      <c r="C17" s="41"/>
      <c r="D17" s="24"/>
      <c r="F17" s="42"/>
      <c r="G17" s="24"/>
      <c r="H17" s="24"/>
      <c r="I17" s="42"/>
      <c r="J17" s="24"/>
      <c r="K17" s="24"/>
      <c r="L17" s="43"/>
      <c r="M17" s="44"/>
      <c r="N17" s="24"/>
      <c r="O17" s="24"/>
      <c r="P17" s="24"/>
      <c r="Q17" s="45"/>
    </row>
    <row r="18" spans="2:26" ht="12.75" customHeight="1" x14ac:dyDescent="0.25">
      <c r="B18" s="82" t="s">
        <v>59</v>
      </c>
      <c r="C18" s="82"/>
      <c r="F18" s="83" t="s">
        <v>24</v>
      </c>
      <c r="G18" s="83"/>
      <c r="H18" s="83"/>
      <c r="I18" s="46"/>
      <c r="J18" s="83" t="s">
        <v>32</v>
      </c>
      <c r="K18" s="83"/>
      <c r="L18" s="83"/>
      <c r="M18" s="42"/>
      <c r="N18" s="24"/>
      <c r="U18" s="45"/>
      <c r="Z18" s="47"/>
    </row>
    <row r="19" spans="2:26" ht="12.75" customHeight="1" x14ac:dyDescent="0.25">
      <c r="B19" s="48" t="s">
        <v>0</v>
      </c>
      <c r="C19" s="74" t="s">
        <v>1</v>
      </c>
      <c r="F19" s="49" t="s">
        <v>9</v>
      </c>
      <c r="H19" s="50">
        <f>L16</f>
        <v>531000</v>
      </c>
      <c r="I19" s="51"/>
      <c r="J19" s="33" t="s">
        <v>29</v>
      </c>
      <c r="K19" s="52"/>
      <c r="L19" s="53">
        <f>D16</f>
        <v>11145</v>
      </c>
      <c r="M19" s="42"/>
      <c r="N19" s="24"/>
    </row>
    <row r="20" spans="2:26" ht="12.75" customHeight="1" x14ac:dyDescent="0.2">
      <c r="B20" s="14" t="s">
        <v>2</v>
      </c>
      <c r="C20" s="75" t="s">
        <v>3</v>
      </c>
      <c r="H20" s="54" t="s">
        <v>25</v>
      </c>
      <c r="I20" s="54"/>
      <c r="J20" s="14" t="s">
        <v>8</v>
      </c>
      <c r="K20" s="24"/>
      <c r="L20" s="55">
        <f>F16</f>
        <v>15</v>
      </c>
      <c r="M20" s="42"/>
      <c r="N20" s="24"/>
    </row>
    <row r="21" spans="2:26" ht="12.75" customHeight="1" x14ac:dyDescent="0.25">
      <c r="B21" s="14" t="s">
        <v>65</v>
      </c>
      <c r="C21" s="75" t="s">
        <v>5</v>
      </c>
      <c r="F21" s="56" t="s">
        <v>8</v>
      </c>
      <c r="H21" s="51">
        <f>H16</f>
        <v>22500</v>
      </c>
      <c r="I21" s="51"/>
      <c r="J21" s="14" t="s">
        <v>18</v>
      </c>
      <c r="K21" s="24"/>
      <c r="L21" s="55">
        <f>I16</f>
        <v>3780</v>
      </c>
      <c r="M21" s="42"/>
      <c r="N21" s="24"/>
    </row>
    <row r="22" spans="2:26" ht="12.75" customHeight="1" x14ac:dyDescent="0.2">
      <c r="B22" s="57" t="s">
        <v>6</v>
      </c>
      <c r="C22" s="76" t="s">
        <v>7</v>
      </c>
      <c r="H22" s="54" t="s">
        <v>26</v>
      </c>
      <c r="I22" s="54"/>
      <c r="J22" s="14" t="s">
        <v>9</v>
      </c>
      <c r="K22" s="24"/>
      <c r="L22" s="55">
        <f>J16</f>
        <v>3372</v>
      </c>
      <c r="M22" s="42"/>
      <c r="N22" s="24"/>
    </row>
    <row r="23" spans="2:26" ht="12.75" customHeight="1" x14ac:dyDescent="0.25">
      <c r="F23" s="56" t="s">
        <v>15</v>
      </c>
      <c r="H23" s="51">
        <f>Q16-E16</f>
        <v>0</v>
      </c>
      <c r="I23" s="51"/>
      <c r="J23" s="14" t="s">
        <v>10</v>
      </c>
      <c r="L23" s="55">
        <f>M16</f>
        <v>423</v>
      </c>
      <c r="M23" s="42"/>
      <c r="N23" s="24"/>
      <c r="T23" s="54"/>
      <c r="U23" s="54"/>
      <c r="V23" s="54"/>
      <c r="W23" s="54"/>
      <c r="X23" s="54"/>
    </row>
    <row r="24" spans="2:26" ht="12.75" customHeight="1" x14ac:dyDescent="0.2">
      <c r="H24" s="54" t="s">
        <v>27</v>
      </c>
      <c r="I24" s="54"/>
      <c r="J24" s="58" t="s">
        <v>30</v>
      </c>
      <c r="K24" s="59"/>
      <c r="L24" s="55">
        <f>N16</f>
        <v>8100</v>
      </c>
      <c r="M24" s="42"/>
      <c r="N24" s="24"/>
      <c r="T24" s="54"/>
      <c r="U24" s="54"/>
      <c r="V24" s="54"/>
      <c r="W24" s="54"/>
      <c r="X24" s="54"/>
    </row>
    <row r="25" spans="2:26" ht="12.75" customHeight="1" x14ac:dyDescent="0.2">
      <c r="J25" s="14" t="s">
        <v>31</v>
      </c>
      <c r="L25" s="55">
        <f>O16</f>
        <v>8100</v>
      </c>
      <c r="M25" s="42"/>
      <c r="N25" s="24"/>
    </row>
    <row r="26" spans="2:26" ht="12.75" customHeight="1" x14ac:dyDescent="0.25">
      <c r="F26" s="60" t="s">
        <v>24</v>
      </c>
      <c r="G26" s="60"/>
      <c r="H26" s="37">
        <f>H19-H21+H23</f>
        <v>508500</v>
      </c>
      <c r="I26" s="61"/>
      <c r="J26" s="33" t="s">
        <v>63</v>
      </c>
      <c r="K26" s="33"/>
      <c r="L26" s="53">
        <f>L19+L20+L21-L22-L23+L25-L24</f>
        <v>11145</v>
      </c>
      <c r="M26" s="42"/>
      <c r="N26" s="24"/>
    </row>
    <row r="27" spans="2:26" ht="12.75" customHeight="1" x14ac:dyDescent="0.2">
      <c r="I27" s="42"/>
      <c r="J27" s="24"/>
    </row>
    <row r="28" spans="2:26" x14ac:dyDescent="0.2">
      <c r="B28" s="84" t="s">
        <v>64</v>
      </c>
      <c r="C28" s="84"/>
      <c r="D28" s="84"/>
      <c r="E28" s="84"/>
      <c r="F28" s="84"/>
      <c r="G28" s="84"/>
      <c r="H28" s="84"/>
      <c r="I28" s="84"/>
      <c r="J28" s="84"/>
      <c r="K28" s="84"/>
      <c r="L28" s="84"/>
      <c r="M28" s="84"/>
      <c r="N28" s="84"/>
      <c r="O28" s="84"/>
      <c r="P28" s="84"/>
      <c r="Q28" s="84"/>
    </row>
    <row r="29" spans="2:26" x14ac:dyDescent="0.2">
      <c r="B29" s="84"/>
      <c r="C29" s="84"/>
      <c r="D29" s="84"/>
      <c r="E29" s="84"/>
      <c r="F29" s="84"/>
      <c r="G29" s="84"/>
      <c r="H29" s="84"/>
      <c r="I29" s="84"/>
      <c r="J29" s="84"/>
      <c r="K29" s="84"/>
      <c r="L29" s="84"/>
      <c r="M29" s="84"/>
      <c r="N29" s="84"/>
      <c r="O29" s="84"/>
      <c r="P29" s="84"/>
      <c r="Q29" s="84"/>
      <c r="R29" s="59"/>
      <c r="S29" s="59"/>
      <c r="T29" s="59"/>
      <c r="U29" s="59"/>
      <c r="V29" s="59"/>
      <c r="W29" s="59"/>
    </row>
    <row r="31" spans="2:26" x14ac:dyDescent="0.2">
      <c r="C31" s="62"/>
    </row>
  </sheetData>
  <sheetProtection algorithmName="SHA-512" hashValue="UpfeU7IWavImoN/1p/uGILWoZEpNUDE7ZbmYTOu5bRUreih8PfHMu2Y0RWYN5n4HIlaEeUEX4cXNIWfYkceWaw==" saltValue="d0hxwwYew0cH8abCHtWTiw==" spinCount="100000" sheet="1" selectLockedCells="1"/>
  <mergeCells count="10">
    <mergeCell ref="B18:C18"/>
    <mergeCell ref="F18:H18"/>
    <mergeCell ref="J18:L18"/>
    <mergeCell ref="B28:Q29"/>
    <mergeCell ref="B2:Q2"/>
    <mergeCell ref="D3:E3"/>
    <mergeCell ref="F3:H3"/>
    <mergeCell ref="J3:L3"/>
    <mergeCell ref="N3:O3"/>
    <mergeCell ref="P3:Q3"/>
  </mergeCells>
  <conditionalFormatting sqref="AC18">
    <cfRule type="cellIs" dxfId="1" priority="1" operator="lessThan">
      <formula>0</formula>
    </cfRule>
  </conditionalFormatting>
  <dataValidations count="14">
    <dataValidation allowBlank="1" showInputMessage="1" showErrorMessage="1" promptTitle="Livestock schedule context" prompt="Enter the corresponding operational or schedule month. This schedule is provided only to assist in contextualising the information provided in the livestock trading schedule." sqref="C19:C24" xr:uid="{DDCDD58D-7BB1-479C-B142-FDAB0DD95509}"/>
    <dataValidation allowBlank="1" showInputMessage="1" showErrorMessage="1" promptTitle="Closing inventory number" prompt="Closing inventory = Opening + purchases + natural increase (if applicable to class) - sales - deaths - transfers out + transfers in." sqref="P5:P15" xr:uid="{A5ADE2C4-61C8-493E-BBD9-70EC4D8DF37B}"/>
    <dataValidation allowBlank="1" showInputMessage="1" showErrorMessage="1" promptTitle="Transfers into class" prompt="Enter transfers into class in this cell. Any livestock traded out of class need to have a corresponding entry into class. Sometimes this may be split between classes. Eg calves will be split between weaner steers and heifers. Tfrs in = tfrs out" sqref="O5:O15" xr:uid="{D348B59F-6A41-44E7-ACBA-3588F98440BE}"/>
    <dataValidation allowBlank="1" showInputMessage="1" showErrorMessage="1" promptTitle="Transfers out of class" prompt="Enter transfers out of class in this cell. For example, heifers in opening numbers, if they were 12-24 mths at opening will be 25 to 36 mnths at closing. Heifers that werent sold or dead would be transferred to the cows 2+yrs class." sqref="N5:N15" xr:uid="{56779718-832A-4796-98D6-547C215D448B}"/>
    <dataValidation allowBlank="1" showInputMessage="1" showErrorMessage="1" promptTitle="Deaths" prompt="Enter the number of deaths by class. " sqref="M5:M15" xr:uid="{56E555E6-DB5D-47B1-A5FE-0A8AD48E4A22}"/>
    <dataValidation allowBlank="1" showInputMessage="1" showErrorMessage="1" promptTitle="Sales price per head" prompt="Enter the average price per head by class achieved for all sales. This will be gross sales divided by gross number of sales by class." sqref="K5:K15" xr:uid="{6CA6143F-43DA-4D22-AA8C-9AB5F88D2E64}"/>
    <dataValidation allowBlank="1" showInputMessage="1" showErrorMessage="1" promptTitle="Sales number" prompt="Enter the number of livestock sold by class during the year." sqref="J5:J15" xr:uid="{B3179396-7AB7-4BBF-9B74-1141F46DCE87}"/>
    <dataValidation allowBlank="1" showInputMessage="1" showErrorMessage="1" promptTitle="Natural increase" prompt="Enter the natural increase occuring over the year" sqref="I9" xr:uid="{0AE2B678-88DA-46E1-8144-61C512FCE51F}"/>
    <dataValidation allowBlank="1" showInputMessage="1" showErrorMessage="1" promptTitle="Purchase price per head" prompt="Enter the purchase price in dollars per head" sqref="G5:G15" xr:uid="{55F36F31-CF62-40AA-9DE9-5E7C7D28E783}"/>
    <dataValidation allowBlank="1" showInputMessage="1" showErrorMessage="1" promptTitle="Purchase number" prompt="Enter the number of purchases by livestock class" sqref="F5:F15" xr:uid="{A455213B-DA36-43CF-866B-A54F829D3F5F}"/>
    <dataValidation allowBlank="1" showInputMessage="1" showErrorMessage="1" promptTitle="Inventory price" prompt="Enter an inventory price that reflects a longer term historical figure. The same price is used at closing to ensure that inventory value differences between closing &amp; opening reflect changes in  number of livestock not change in value.  " sqref="E5:E15" xr:uid="{B73B1FC4-1B7C-4451-841D-AC01BDDCC5E9}"/>
    <dataValidation allowBlank="1" showInputMessage="1" showErrorMessage="1" promptTitle="Opening number" prompt="Enter the opening number of livestock by class paying attention to the month of opening, the calving month and the weaning month. " sqref="D5:D15" xr:uid="{623111B6-21AC-4335-B519-BBB1F30405A8}"/>
    <dataValidation allowBlank="1" showInputMessage="1" showErrorMessage="1" promptTitle="Livestock age" prompt="Enter the age of the livestock class to allow for easy distinction and movement of livestock between classes." sqref="C5:C15" xr:uid="{0C26ED57-ADD5-4787-8616-F5A9C4FF1A77}"/>
    <dataValidation allowBlank="1" showInputMessage="1" showErrorMessage="1" promptTitle="Livestock class" prompt="Enter the class of livestock in this cell. Each cell in the livestock class column should contain a different class of livestock which is managed over the year." sqref="B5:B15" xr:uid="{FF596D01-AA1E-40EC-9EB0-F2595481D30E}"/>
  </dataValidations>
  <pageMargins left="0.70866141732283472" right="0.70866141732283472" top="0.74803149606299213" bottom="0.74803149606299213" header="0.31496062992125984" footer="0.31496062992125984"/>
  <pageSetup paperSize="9" scale="7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544B-C504-4129-960C-0E66D0619C16}">
  <sheetPr codeName="Sheet5">
    <tabColor theme="9" tint="-0.499984740745262"/>
  </sheetPr>
  <dimension ref="B1:Z29"/>
  <sheetViews>
    <sheetView showGridLines="0" zoomScale="140" zoomScaleNormal="140" zoomScaleSheetLayoutView="130" workbookViewId="0">
      <selection activeCell="C27" sqref="C27"/>
    </sheetView>
  </sheetViews>
  <sheetFormatPr baseColWidth="10" defaultColWidth="9.28515625" defaultRowHeight="11.4" x14ac:dyDescent="0.2"/>
  <cols>
    <col min="1" max="1" width="2.28515625" style="14" customWidth="1"/>
    <col min="2" max="2" width="22.42578125" style="14" customWidth="1"/>
    <col min="3" max="3" width="12.42578125" style="14" customWidth="1"/>
    <col min="4" max="4" width="13.7109375" style="14" customWidth="1"/>
    <col min="5" max="5" width="14.28515625" style="14" customWidth="1"/>
    <col min="6" max="6" width="10" style="14" customWidth="1"/>
    <col min="7" max="7" width="11.7109375" style="14" customWidth="1"/>
    <col min="8" max="8" width="10" style="14" customWidth="1"/>
    <col min="9" max="9" width="16.85546875" style="14" customWidth="1"/>
    <col min="10" max="12" width="10.85546875" style="14" customWidth="1"/>
    <col min="13" max="13" width="12.28515625" style="14" customWidth="1"/>
    <col min="14" max="15" width="11.42578125" style="14" customWidth="1"/>
    <col min="16" max="16" width="10.42578125" style="14" customWidth="1"/>
    <col min="17" max="17" width="12.42578125" style="14" customWidth="1"/>
    <col min="18" max="18" width="10.42578125" style="14" customWidth="1"/>
    <col min="19" max="19" width="11.28515625" style="14" customWidth="1"/>
    <col min="20" max="20" width="9.7109375" style="14" customWidth="1"/>
    <col min="21" max="21" width="12.28515625" style="14" customWidth="1"/>
    <col min="22" max="22" width="11.42578125" style="14" customWidth="1"/>
    <col min="23" max="23" width="16.28515625" style="14" bestFit="1" customWidth="1"/>
    <col min="24" max="24" width="10.140625" style="14" bestFit="1" customWidth="1"/>
    <col min="25" max="25" width="13.140625" style="14" customWidth="1"/>
    <col min="26" max="16384" width="9.28515625" style="14"/>
  </cols>
  <sheetData>
    <row r="1" spans="2:25" ht="51.75" customHeight="1" x14ac:dyDescent="0.2"/>
    <row r="2" spans="2:25" ht="12.75" customHeight="1" x14ac:dyDescent="0.2">
      <c r="B2" s="81" t="s">
        <v>57</v>
      </c>
      <c r="C2" s="81"/>
      <c r="D2" s="81"/>
      <c r="E2" s="81"/>
      <c r="F2" s="81"/>
      <c r="G2" s="81"/>
      <c r="H2" s="81"/>
      <c r="I2" s="81"/>
      <c r="J2" s="81"/>
      <c r="K2" s="81"/>
      <c r="L2" s="81"/>
      <c r="M2" s="81"/>
      <c r="N2" s="81"/>
      <c r="O2" s="81"/>
      <c r="P2" s="81"/>
      <c r="Q2" s="81"/>
    </row>
    <row r="3" spans="2:25" ht="12.75" customHeight="1" x14ac:dyDescent="0.25">
      <c r="D3" s="85" t="s">
        <v>16</v>
      </c>
      <c r="E3" s="85"/>
      <c r="F3" s="85" t="s">
        <v>8</v>
      </c>
      <c r="G3" s="85"/>
      <c r="H3" s="85"/>
      <c r="I3" s="15" t="s">
        <v>18</v>
      </c>
      <c r="J3" s="85" t="s">
        <v>9</v>
      </c>
      <c r="K3" s="85"/>
      <c r="L3" s="85"/>
      <c r="M3" s="15" t="s">
        <v>10</v>
      </c>
      <c r="N3" s="85" t="s">
        <v>62</v>
      </c>
      <c r="O3" s="85"/>
      <c r="P3" s="85" t="s">
        <v>28</v>
      </c>
      <c r="Q3" s="85"/>
    </row>
    <row r="4" spans="2:25" ht="12.75" customHeight="1" x14ac:dyDescent="0.2">
      <c r="B4" s="16" t="s">
        <v>66</v>
      </c>
      <c r="C4" s="17" t="s">
        <v>33</v>
      </c>
      <c r="D4" s="18" t="s">
        <v>11</v>
      </c>
      <c r="E4" s="19" t="s">
        <v>17</v>
      </c>
      <c r="F4" s="18" t="s">
        <v>11</v>
      </c>
      <c r="G4" s="17" t="s">
        <v>22</v>
      </c>
      <c r="H4" s="19" t="s">
        <v>23</v>
      </c>
      <c r="I4" s="20" t="s">
        <v>11</v>
      </c>
      <c r="J4" s="18" t="s">
        <v>11</v>
      </c>
      <c r="K4" s="17" t="s">
        <v>12</v>
      </c>
      <c r="L4" s="19" t="s">
        <v>23</v>
      </c>
      <c r="M4" s="20" t="s">
        <v>11</v>
      </c>
      <c r="N4" s="18" t="s">
        <v>21</v>
      </c>
      <c r="O4" s="19" t="s">
        <v>20</v>
      </c>
      <c r="P4" s="18" t="s">
        <v>11</v>
      </c>
      <c r="Q4" s="17" t="s">
        <v>17</v>
      </c>
    </row>
    <row r="5" spans="2:25" ht="12.75" customHeight="1" x14ac:dyDescent="0.25">
      <c r="B5" s="63" t="s">
        <v>53</v>
      </c>
      <c r="C5" s="64" t="s">
        <v>34</v>
      </c>
      <c r="D5" s="65">
        <v>3000</v>
      </c>
      <c r="E5" s="2">
        <v>180</v>
      </c>
      <c r="F5" s="65"/>
      <c r="G5" s="66"/>
      <c r="H5" s="21" t="str">
        <f>IF(OR(F5=0,F5=""),"",F5*G5)</f>
        <v/>
      </c>
      <c r="I5" s="22"/>
      <c r="J5" s="65">
        <v>890</v>
      </c>
      <c r="K5" s="66">
        <v>180</v>
      </c>
      <c r="L5" s="21">
        <f>IF(OR(J5=0,J5=""),"",J5*K5)</f>
        <v>160200</v>
      </c>
      <c r="M5" s="6">
        <f>3000*5%</f>
        <v>150</v>
      </c>
      <c r="N5" s="12"/>
      <c r="O5" s="8">
        <f>N6</f>
        <v>1040</v>
      </c>
      <c r="P5" s="12">
        <f>D5+F5-J5-M5+O5-N5</f>
        <v>3000</v>
      </c>
      <c r="Q5" s="23">
        <f>E5</f>
        <v>180</v>
      </c>
      <c r="T5" s="24"/>
      <c r="Y5" s="25"/>
    </row>
    <row r="6" spans="2:25" ht="12.75" customHeight="1" x14ac:dyDescent="0.25">
      <c r="B6" s="67" t="s">
        <v>46</v>
      </c>
      <c r="C6" s="68" t="s">
        <v>35</v>
      </c>
      <c r="D6" s="69">
        <v>1200</v>
      </c>
      <c r="E6" s="3">
        <v>160</v>
      </c>
      <c r="F6" s="69"/>
      <c r="G6" s="1"/>
      <c r="H6" s="26" t="str">
        <f>IF(OR(F6=0,F6=""),"",F6*G6)</f>
        <v/>
      </c>
      <c r="I6" s="27"/>
      <c r="J6" s="69">
        <v>120</v>
      </c>
      <c r="K6" s="1">
        <v>160</v>
      </c>
      <c r="L6" s="26">
        <f t="shared" ref="L6:L15" si="0">IF(OR(J6=0,J6=""),"",J6*K6)</f>
        <v>19200</v>
      </c>
      <c r="M6" s="5">
        <v>40</v>
      </c>
      <c r="N6" s="9">
        <f>D6-J6-M6</f>
        <v>1040</v>
      </c>
      <c r="O6" s="10">
        <f>O7-M7-J7</f>
        <v>1200</v>
      </c>
      <c r="P6" s="9">
        <f>D6+F6-J6-M6+O6-N6</f>
        <v>1200</v>
      </c>
      <c r="Q6" s="28">
        <f t="shared" ref="Q6:Q15" si="1">E6</f>
        <v>160</v>
      </c>
      <c r="Y6" s="25"/>
    </row>
    <row r="7" spans="2:25" ht="12.75" customHeight="1" x14ac:dyDescent="0.25">
      <c r="B7" s="67" t="s">
        <v>47</v>
      </c>
      <c r="C7" s="68" t="s">
        <v>51</v>
      </c>
      <c r="D7" s="69">
        <v>1850</v>
      </c>
      <c r="E7" s="3">
        <v>120</v>
      </c>
      <c r="F7" s="69"/>
      <c r="G7" s="1"/>
      <c r="H7" s="26"/>
      <c r="I7" s="27"/>
      <c r="J7" s="69">
        <v>620</v>
      </c>
      <c r="K7" s="1">
        <v>140</v>
      </c>
      <c r="L7" s="26">
        <f t="shared" si="0"/>
        <v>86800</v>
      </c>
      <c r="M7" s="5">
        <v>30</v>
      </c>
      <c r="N7" s="9">
        <f>D7-J7-M7</f>
        <v>1200</v>
      </c>
      <c r="O7" s="10">
        <f>N8*50%</f>
        <v>1850</v>
      </c>
      <c r="P7" s="9">
        <f>D7+F7-J7-M7+O7-N7</f>
        <v>1850</v>
      </c>
      <c r="Q7" s="28">
        <f t="shared" si="1"/>
        <v>120</v>
      </c>
      <c r="Y7" s="25"/>
    </row>
    <row r="8" spans="2:25" ht="12.75" customHeight="1" x14ac:dyDescent="0.25">
      <c r="B8" s="67" t="s">
        <v>48</v>
      </c>
      <c r="C8" s="68" t="s">
        <v>50</v>
      </c>
      <c r="D8" s="69"/>
      <c r="E8" s="3"/>
      <c r="F8" s="69"/>
      <c r="G8" s="1"/>
      <c r="H8" s="26" t="str">
        <f t="shared" ref="H8:H15" si="2">IF(OR(F8=0,F8=""),"",F8*G8)</f>
        <v/>
      </c>
      <c r="I8" s="5">
        <v>3780</v>
      </c>
      <c r="J8" s="69"/>
      <c r="K8" s="1"/>
      <c r="L8" s="26" t="str">
        <f t="shared" si="0"/>
        <v/>
      </c>
      <c r="M8" s="5">
        <v>80</v>
      </c>
      <c r="N8" s="9">
        <v>3700</v>
      </c>
      <c r="O8" s="10"/>
      <c r="P8" s="9">
        <f>D8+F8+I8-J8-M8+O8-N8</f>
        <v>0</v>
      </c>
      <c r="Q8" s="28">
        <f t="shared" si="1"/>
        <v>0</v>
      </c>
      <c r="Y8" s="25"/>
    </row>
    <row r="9" spans="2:25" ht="12.75" customHeight="1" x14ac:dyDescent="0.25">
      <c r="B9" s="67" t="s">
        <v>49</v>
      </c>
      <c r="C9" s="68" t="s">
        <v>51</v>
      </c>
      <c r="D9" s="69">
        <v>1850</v>
      </c>
      <c r="E9" s="3">
        <v>120</v>
      </c>
      <c r="F9" s="69"/>
      <c r="G9" s="1"/>
      <c r="H9" s="26" t="str">
        <f t="shared" si="2"/>
        <v/>
      </c>
      <c r="I9" s="29"/>
      <c r="J9" s="69">
        <v>620</v>
      </c>
      <c r="K9" s="1">
        <v>140</v>
      </c>
      <c r="L9" s="26">
        <f t="shared" si="0"/>
        <v>86800</v>
      </c>
      <c r="M9" s="5">
        <v>30</v>
      </c>
      <c r="N9" s="9">
        <f>D9-J9-M9</f>
        <v>1200</v>
      </c>
      <c r="O9" s="10">
        <f>N8*50%</f>
        <v>1850</v>
      </c>
      <c r="P9" s="9">
        <f>D9+F9-J9-M9+O9-N9</f>
        <v>1850</v>
      </c>
      <c r="Q9" s="28">
        <f t="shared" si="1"/>
        <v>120</v>
      </c>
      <c r="Y9" s="25"/>
    </row>
    <row r="10" spans="2:25" ht="12.75" customHeight="1" x14ac:dyDescent="0.25">
      <c r="B10" s="67" t="s">
        <v>52</v>
      </c>
      <c r="C10" s="68" t="s">
        <v>35</v>
      </c>
      <c r="D10" s="69">
        <v>1200</v>
      </c>
      <c r="E10" s="3">
        <v>160</v>
      </c>
      <c r="F10" s="69"/>
      <c r="G10" s="1"/>
      <c r="H10" s="26" t="str">
        <f t="shared" si="2"/>
        <v/>
      </c>
      <c r="I10" s="29"/>
      <c r="J10" s="69">
        <v>200</v>
      </c>
      <c r="K10" s="1">
        <v>150</v>
      </c>
      <c r="L10" s="26">
        <f t="shared" si="0"/>
        <v>30000</v>
      </c>
      <c r="M10" s="5">
        <v>40</v>
      </c>
      <c r="N10" s="9">
        <f>D10-J10-M10</f>
        <v>960</v>
      </c>
      <c r="O10" s="10">
        <f>N9</f>
        <v>1200</v>
      </c>
      <c r="P10" s="9">
        <f>D10+F10-J10-M10+O10-N10</f>
        <v>1200</v>
      </c>
      <c r="Q10" s="28">
        <f t="shared" si="1"/>
        <v>160</v>
      </c>
    </row>
    <row r="11" spans="2:25" ht="12.75" customHeight="1" x14ac:dyDescent="0.25">
      <c r="B11" s="67" t="s">
        <v>54</v>
      </c>
      <c r="C11" s="68" t="s">
        <v>34</v>
      </c>
      <c r="D11" s="69">
        <v>2000</v>
      </c>
      <c r="E11" s="3">
        <v>170</v>
      </c>
      <c r="F11" s="69"/>
      <c r="G11" s="1"/>
      <c r="H11" s="26" t="str">
        <f t="shared" si="2"/>
        <v/>
      </c>
      <c r="I11" s="29"/>
      <c r="J11" s="69">
        <v>910</v>
      </c>
      <c r="K11" s="1">
        <v>160</v>
      </c>
      <c r="L11" s="26">
        <f t="shared" si="0"/>
        <v>145600</v>
      </c>
      <c r="M11" s="5">
        <v>50</v>
      </c>
      <c r="N11" s="9"/>
      <c r="O11" s="10">
        <f>N10</f>
        <v>960</v>
      </c>
      <c r="P11" s="9">
        <f>D11+F11-J11-M11+O11-N11</f>
        <v>2000</v>
      </c>
      <c r="Q11" s="28">
        <f t="shared" si="1"/>
        <v>170</v>
      </c>
    </row>
    <row r="12" spans="2:25" ht="12.75" customHeight="1" x14ac:dyDescent="0.25">
      <c r="B12" s="67"/>
      <c r="C12" s="68"/>
      <c r="D12" s="69"/>
      <c r="E12" s="3"/>
      <c r="F12" s="69"/>
      <c r="G12" s="1"/>
      <c r="H12" s="26" t="str">
        <f t="shared" si="2"/>
        <v/>
      </c>
      <c r="I12" s="29"/>
      <c r="J12" s="69"/>
      <c r="K12" s="1"/>
      <c r="L12" s="26" t="str">
        <f t="shared" si="0"/>
        <v/>
      </c>
      <c r="M12" s="5"/>
      <c r="N12" s="9"/>
      <c r="O12" s="10"/>
      <c r="P12" s="9">
        <f t="shared" ref="P12:P14" si="3">D12+F12-J12-M12+O12-N12</f>
        <v>0</v>
      </c>
      <c r="Q12" s="28">
        <f t="shared" si="1"/>
        <v>0</v>
      </c>
    </row>
    <row r="13" spans="2:25" ht="12.75" customHeight="1" x14ac:dyDescent="0.25">
      <c r="B13" s="67" t="s">
        <v>55</v>
      </c>
      <c r="C13" s="68" t="s">
        <v>37</v>
      </c>
      <c r="D13" s="69">
        <v>45</v>
      </c>
      <c r="E13" s="3">
        <v>250</v>
      </c>
      <c r="F13" s="69">
        <v>15</v>
      </c>
      <c r="G13" s="1">
        <v>1500</v>
      </c>
      <c r="H13" s="26">
        <f t="shared" si="2"/>
        <v>22500</v>
      </c>
      <c r="I13" s="29"/>
      <c r="J13" s="69">
        <v>12</v>
      </c>
      <c r="K13" s="1">
        <v>200</v>
      </c>
      <c r="L13" s="26">
        <f t="shared" si="0"/>
        <v>2400</v>
      </c>
      <c r="M13" s="5">
        <v>3</v>
      </c>
      <c r="N13" s="9"/>
      <c r="O13" s="10"/>
      <c r="P13" s="9">
        <f t="shared" si="3"/>
        <v>45</v>
      </c>
      <c r="Q13" s="28">
        <f t="shared" si="1"/>
        <v>250</v>
      </c>
    </row>
    <row r="14" spans="2:25" ht="12.75" customHeight="1" x14ac:dyDescent="0.25">
      <c r="B14" s="67"/>
      <c r="C14" s="68"/>
      <c r="D14" s="69"/>
      <c r="E14" s="3"/>
      <c r="F14" s="69"/>
      <c r="G14" s="1"/>
      <c r="H14" s="26" t="str">
        <f t="shared" si="2"/>
        <v/>
      </c>
      <c r="I14" s="29"/>
      <c r="J14" s="69"/>
      <c r="K14" s="1"/>
      <c r="L14" s="26" t="str">
        <f t="shared" si="0"/>
        <v/>
      </c>
      <c r="M14" s="5"/>
      <c r="N14" s="9"/>
      <c r="O14" s="10"/>
      <c r="P14" s="9">
        <f t="shared" si="3"/>
        <v>0</v>
      </c>
      <c r="Q14" s="28">
        <f t="shared" si="1"/>
        <v>0</v>
      </c>
    </row>
    <row r="15" spans="2:25" ht="12.75" customHeight="1" x14ac:dyDescent="0.25">
      <c r="B15" s="70" t="s">
        <v>14</v>
      </c>
      <c r="C15" s="71"/>
      <c r="D15" s="72"/>
      <c r="E15" s="4"/>
      <c r="F15" s="72"/>
      <c r="G15" s="73"/>
      <c r="H15" s="30" t="str">
        <f t="shared" si="2"/>
        <v/>
      </c>
      <c r="I15" s="31"/>
      <c r="J15" s="72"/>
      <c r="K15" s="73"/>
      <c r="L15" s="30" t="str">
        <f t="shared" si="0"/>
        <v/>
      </c>
      <c r="M15" s="7"/>
      <c r="N15" s="13"/>
      <c r="O15" s="11"/>
      <c r="P15" s="13"/>
      <c r="Q15" s="32">
        <f t="shared" si="1"/>
        <v>0</v>
      </c>
    </row>
    <row r="16" spans="2:25" s="41" customFormat="1" ht="12.75" customHeight="1" x14ac:dyDescent="0.25">
      <c r="B16" s="33"/>
      <c r="C16" s="33"/>
      <c r="D16" s="34">
        <f>SUM(D5:D15)</f>
        <v>11145</v>
      </c>
      <c r="E16" s="35">
        <f>SUMPRODUCT(D5:D15,E5:E15)</f>
        <v>1719250</v>
      </c>
      <c r="F16" s="36">
        <f>SUM(F5:F15)</f>
        <v>15</v>
      </c>
      <c r="G16" s="37"/>
      <c r="H16" s="35">
        <f>SUM(H5:H15)</f>
        <v>22500</v>
      </c>
      <c r="I16" s="38">
        <f>SUM(I5:I15)</f>
        <v>3780</v>
      </c>
      <c r="J16" s="36">
        <f>SUM(J5:J15)</f>
        <v>3372</v>
      </c>
      <c r="K16" s="37"/>
      <c r="L16" s="35">
        <f>SUM(L5:L15)</f>
        <v>531000</v>
      </c>
      <c r="M16" s="38">
        <f>SUM(M5:M15)</f>
        <v>423</v>
      </c>
      <c r="N16" s="36">
        <f>SUM(N5:N15)</f>
        <v>8100</v>
      </c>
      <c r="O16" s="39">
        <f>SUM(O5:O15)</f>
        <v>8100</v>
      </c>
      <c r="P16" s="36">
        <f>SUM(P5:P15)</f>
        <v>11145</v>
      </c>
      <c r="Q16" s="40">
        <f>SUMPRODUCT(P5:P15,Q5:Q15)</f>
        <v>1719250</v>
      </c>
      <c r="R16" s="14"/>
    </row>
    <row r="17" spans="2:26" ht="12.75" customHeight="1" x14ac:dyDescent="0.25">
      <c r="B17" s="41"/>
      <c r="C17" s="41"/>
      <c r="D17" s="24"/>
      <c r="F17" s="42"/>
      <c r="G17" s="24"/>
      <c r="H17" s="24"/>
      <c r="I17" s="42"/>
      <c r="J17" s="24"/>
      <c r="K17" s="24"/>
      <c r="L17" s="43"/>
      <c r="M17" s="44"/>
      <c r="N17" s="24"/>
      <c r="O17" s="24"/>
      <c r="P17" s="24"/>
      <c r="Q17" s="45"/>
    </row>
    <row r="18" spans="2:26" ht="12.75" customHeight="1" x14ac:dyDescent="0.25">
      <c r="B18" s="82" t="s">
        <v>59</v>
      </c>
      <c r="C18" s="82"/>
      <c r="F18" s="83" t="s">
        <v>24</v>
      </c>
      <c r="G18" s="83"/>
      <c r="H18" s="83"/>
      <c r="I18" s="46"/>
      <c r="J18" s="83" t="s">
        <v>32</v>
      </c>
      <c r="K18" s="83"/>
      <c r="L18" s="83"/>
      <c r="M18" s="42"/>
      <c r="N18" s="24"/>
      <c r="U18" s="45"/>
      <c r="Z18" s="47"/>
    </row>
    <row r="19" spans="2:26" ht="12.75" customHeight="1" x14ac:dyDescent="0.25">
      <c r="B19" s="48" t="s">
        <v>0</v>
      </c>
      <c r="C19" s="74" t="s">
        <v>1</v>
      </c>
      <c r="F19" s="49" t="s">
        <v>9</v>
      </c>
      <c r="H19" s="50">
        <f>L16</f>
        <v>531000</v>
      </c>
      <c r="I19" s="51"/>
      <c r="J19" s="33" t="s">
        <v>29</v>
      </c>
      <c r="K19" s="52"/>
      <c r="L19" s="53">
        <f>D16</f>
        <v>11145</v>
      </c>
      <c r="M19" s="42"/>
      <c r="N19" s="24"/>
    </row>
    <row r="20" spans="2:26" ht="12.75" customHeight="1" x14ac:dyDescent="0.2">
      <c r="B20" s="14" t="s">
        <v>2</v>
      </c>
      <c r="C20" s="75" t="s">
        <v>3</v>
      </c>
      <c r="H20" s="54" t="s">
        <v>25</v>
      </c>
      <c r="I20" s="54"/>
      <c r="J20" s="14" t="s">
        <v>8</v>
      </c>
      <c r="K20" s="24"/>
      <c r="L20" s="55">
        <f>F16</f>
        <v>15</v>
      </c>
      <c r="M20" s="42"/>
      <c r="N20" s="24"/>
    </row>
    <row r="21" spans="2:26" ht="12.75" customHeight="1" x14ac:dyDescent="0.25">
      <c r="B21" s="14" t="s">
        <v>65</v>
      </c>
      <c r="C21" s="75" t="s">
        <v>5</v>
      </c>
      <c r="F21" s="56" t="s">
        <v>8</v>
      </c>
      <c r="H21" s="51">
        <f>H16</f>
        <v>22500</v>
      </c>
      <c r="I21" s="51"/>
      <c r="J21" s="14" t="s">
        <v>18</v>
      </c>
      <c r="K21" s="24"/>
      <c r="L21" s="55">
        <f>I16</f>
        <v>3780</v>
      </c>
      <c r="M21" s="42"/>
      <c r="N21" s="24"/>
    </row>
    <row r="22" spans="2:26" ht="12.75" customHeight="1" x14ac:dyDescent="0.2">
      <c r="B22" s="57" t="s">
        <v>6</v>
      </c>
      <c r="C22" s="76" t="s">
        <v>7</v>
      </c>
      <c r="H22" s="54" t="s">
        <v>26</v>
      </c>
      <c r="I22" s="54"/>
      <c r="J22" s="14" t="s">
        <v>9</v>
      </c>
      <c r="K22" s="24"/>
      <c r="L22" s="55">
        <f>J16</f>
        <v>3372</v>
      </c>
      <c r="M22" s="42"/>
      <c r="N22" s="24"/>
    </row>
    <row r="23" spans="2:26" ht="12.75" customHeight="1" x14ac:dyDescent="0.25">
      <c r="F23" s="56" t="s">
        <v>15</v>
      </c>
      <c r="H23" s="51">
        <f>Q16-E16</f>
        <v>0</v>
      </c>
      <c r="I23" s="51"/>
      <c r="J23" s="14" t="s">
        <v>10</v>
      </c>
      <c r="L23" s="55">
        <f>M16</f>
        <v>423</v>
      </c>
      <c r="M23" s="42"/>
      <c r="N23" s="24"/>
      <c r="T23" s="54"/>
      <c r="U23" s="54"/>
      <c r="V23" s="54"/>
      <c r="W23" s="54"/>
      <c r="X23" s="54"/>
    </row>
    <row r="24" spans="2:26" ht="12.75" customHeight="1" x14ac:dyDescent="0.2">
      <c r="H24" s="54" t="s">
        <v>27</v>
      </c>
      <c r="I24" s="54"/>
      <c r="J24" s="58" t="s">
        <v>30</v>
      </c>
      <c r="K24" s="59"/>
      <c r="L24" s="55">
        <f>N16</f>
        <v>8100</v>
      </c>
      <c r="M24" s="42"/>
      <c r="N24" s="24"/>
      <c r="T24" s="54"/>
      <c r="U24" s="54"/>
      <c r="V24" s="54"/>
      <c r="W24" s="54"/>
      <c r="X24" s="54"/>
    </row>
    <row r="25" spans="2:26" ht="12.75" customHeight="1" x14ac:dyDescent="0.2">
      <c r="J25" s="14" t="s">
        <v>31</v>
      </c>
      <c r="L25" s="55">
        <f>O16</f>
        <v>8100</v>
      </c>
      <c r="M25" s="42"/>
      <c r="N25" s="24"/>
    </row>
    <row r="26" spans="2:26" ht="12.75" customHeight="1" x14ac:dyDescent="0.25">
      <c r="F26" s="60" t="s">
        <v>24</v>
      </c>
      <c r="G26" s="60"/>
      <c r="H26" s="37">
        <f>H19-H21+H23</f>
        <v>508500</v>
      </c>
      <c r="I26" s="61"/>
      <c r="J26" s="33" t="s">
        <v>63</v>
      </c>
      <c r="K26" s="33"/>
      <c r="L26" s="53">
        <f>L19+L20+L21-L22-L23+L25-L24</f>
        <v>11145</v>
      </c>
      <c r="M26" s="42"/>
      <c r="N26" s="24"/>
    </row>
    <row r="27" spans="2:26" ht="12.75" customHeight="1" x14ac:dyDescent="0.2">
      <c r="I27" s="42"/>
      <c r="J27" s="24"/>
    </row>
    <row r="28" spans="2:26" x14ac:dyDescent="0.2">
      <c r="B28" s="84" t="s">
        <v>64</v>
      </c>
      <c r="C28" s="84"/>
      <c r="D28" s="84"/>
      <c r="E28" s="84"/>
      <c r="F28" s="84"/>
      <c r="G28" s="84"/>
      <c r="H28" s="84"/>
      <c r="I28" s="84"/>
      <c r="J28" s="84"/>
      <c r="K28" s="84"/>
      <c r="L28" s="84"/>
      <c r="M28" s="84"/>
      <c r="N28" s="84"/>
      <c r="O28" s="84"/>
      <c r="P28" s="84"/>
      <c r="Q28" s="84"/>
    </row>
    <row r="29" spans="2:26" x14ac:dyDescent="0.2">
      <c r="B29" s="84"/>
      <c r="C29" s="84"/>
      <c r="D29" s="84"/>
      <c r="E29" s="84"/>
      <c r="F29" s="84"/>
      <c r="G29" s="84"/>
      <c r="H29" s="84"/>
      <c r="I29" s="84"/>
      <c r="J29" s="84"/>
      <c r="K29" s="84"/>
      <c r="L29" s="84"/>
      <c r="M29" s="84"/>
      <c r="N29" s="84"/>
      <c r="O29" s="84"/>
      <c r="P29" s="84"/>
      <c r="Q29" s="84"/>
      <c r="R29" s="59"/>
      <c r="S29" s="59"/>
      <c r="T29" s="59"/>
      <c r="U29" s="59"/>
      <c r="V29" s="59"/>
      <c r="W29" s="59"/>
    </row>
  </sheetData>
  <sheetProtection selectLockedCells="1"/>
  <mergeCells count="10">
    <mergeCell ref="B2:Q2"/>
    <mergeCell ref="B18:C18"/>
    <mergeCell ref="F18:H18"/>
    <mergeCell ref="J18:L18"/>
    <mergeCell ref="B28:Q29"/>
    <mergeCell ref="D3:E3"/>
    <mergeCell ref="F3:H3"/>
    <mergeCell ref="J3:L3"/>
    <mergeCell ref="N3:O3"/>
    <mergeCell ref="P3:Q3"/>
  </mergeCells>
  <conditionalFormatting sqref="AC18">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79" orientation="landscape" horizontalDpi="300" verticalDpi="300" r:id="rId1"/>
  <ignoredErrors>
    <ignoredError sqref="N6:N10 O5:O11 P5:P7 Q5:Q15 P9:P14" unlockedFormula="1"/>
    <ignoredError sqref="P8" formula="1"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Beef</vt:lpstr>
      <vt:lpstr>Sheep</vt:lpstr>
      <vt:lpstr>Sheep2</vt:lpstr>
      <vt:lpstr>Beef!Druckbereich</vt:lpstr>
      <vt:lpstr>Sheep!Druckbereich</vt:lpstr>
      <vt:lpstr>Sheep2!Druckbereich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Francis</dc:creator>
  <cp:lastModifiedBy>HP</cp:lastModifiedBy>
  <cp:lastPrinted>2020-11-12T00:36:56Z</cp:lastPrinted>
  <dcterms:created xsi:type="dcterms:W3CDTF">2020-11-11T23:36:59Z</dcterms:created>
  <dcterms:modified xsi:type="dcterms:W3CDTF">2023-05-30T09:40:05Z</dcterms:modified>
</cp:coreProperties>
</file>