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flynnti\Desktop\Financial Resources Templates\"/>
    </mc:Choice>
  </mc:AlternateContent>
  <xr:revisionPtr revIDLastSave="0" documentId="8_{3808E685-B24B-400C-8C0F-532504B71F02}" xr6:coauthVersionLast="44" xr6:coauthVersionMax="44" xr10:uidLastSave="{00000000-0000-0000-0000-000000000000}"/>
  <bookViews>
    <workbookView xWindow="-120" yWindow="-120" windowWidth="25440" windowHeight="15390" xr2:uid="{00000000-000D-0000-FFFF-FFFF00000000}"/>
  </bookViews>
  <sheets>
    <sheet name="Dec 16 -Nov 17" sheetId="4" r:id="rId1"/>
    <sheet name="Assumptions 16-17 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4" i="4" l="1"/>
  <c r="C20" i="4"/>
  <c r="C19" i="4"/>
  <c r="C21" i="4"/>
  <c r="C10" i="4"/>
  <c r="C17" i="4"/>
  <c r="C24" i="4"/>
  <c r="C40" i="4"/>
  <c r="L58" i="4" l="1"/>
  <c r="J34" i="5"/>
  <c r="G34" i="5"/>
  <c r="D34" i="5"/>
  <c r="J33" i="5"/>
  <c r="G33" i="5"/>
  <c r="D33" i="5"/>
  <c r="J32" i="5"/>
  <c r="G32" i="5"/>
  <c r="D32" i="5"/>
  <c r="J31" i="5"/>
  <c r="G31" i="5"/>
  <c r="D31" i="5"/>
  <c r="I27" i="5"/>
  <c r="I26" i="5"/>
  <c r="K26" i="5" s="1"/>
  <c r="F26" i="5"/>
  <c r="D26" i="5"/>
  <c r="I25" i="5"/>
  <c r="K25" i="5" s="1"/>
  <c r="D25" i="5"/>
  <c r="F25" i="5" s="1"/>
  <c r="I24" i="5"/>
  <c r="K24" i="5" s="1"/>
  <c r="D24" i="5"/>
  <c r="F24" i="5" s="1"/>
  <c r="I23" i="5"/>
  <c r="K23" i="5" s="1"/>
  <c r="D23" i="5"/>
  <c r="D17" i="5"/>
  <c r="F17" i="5" s="1"/>
  <c r="H17" i="5" s="1"/>
  <c r="H16" i="5"/>
  <c r="D16" i="5"/>
  <c r="D12" i="5"/>
  <c r="D11" i="5"/>
  <c r="D10" i="5"/>
  <c r="J9" i="5"/>
  <c r="D9" i="5"/>
  <c r="J8" i="5"/>
  <c r="D8" i="5"/>
  <c r="J7" i="5"/>
  <c r="D7" i="5"/>
  <c r="O72" i="4"/>
  <c r="N72" i="4"/>
  <c r="M72" i="4"/>
  <c r="L72" i="4"/>
  <c r="K72" i="4"/>
  <c r="J72" i="4"/>
  <c r="I72" i="4"/>
  <c r="H72" i="4"/>
  <c r="G72" i="4"/>
  <c r="F72" i="4"/>
  <c r="E72" i="4"/>
  <c r="D72" i="4"/>
  <c r="O67" i="4"/>
  <c r="N67" i="4"/>
  <c r="M67" i="4"/>
  <c r="L67" i="4"/>
  <c r="K67" i="4"/>
  <c r="J67" i="4"/>
  <c r="I67" i="4"/>
  <c r="H67" i="4"/>
  <c r="G67" i="4"/>
  <c r="F67" i="4"/>
  <c r="E67" i="4"/>
  <c r="D67" i="4"/>
  <c r="C66" i="4"/>
  <c r="C65" i="4"/>
  <c r="C64" i="4"/>
  <c r="C63" i="4"/>
  <c r="F58" i="4"/>
  <c r="C57" i="4"/>
  <c r="C56" i="4"/>
  <c r="C55" i="4"/>
  <c r="C53" i="4"/>
  <c r="D52" i="4"/>
  <c r="C51" i="4"/>
  <c r="C49" i="4"/>
  <c r="C48" i="4"/>
  <c r="C47" i="4"/>
  <c r="C46" i="4"/>
  <c r="K58" i="4"/>
  <c r="I58" i="4"/>
  <c r="C45" i="4"/>
  <c r="C44" i="4"/>
  <c r="C43" i="4"/>
  <c r="C42" i="4"/>
  <c r="C41" i="4"/>
  <c r="C38" i="4"/>
  <c r="C37" i="4"/>
  <c r="M36" i="4"/>
  <c r="J36" i="4"/>
  <c r="J58" i="4" s="1"/>
  <c r="H36" i="4"/>
  <c r="G36" i="4"/>
  <c r="G58" i="4" s="1"/>
  <c r="E36" i="4"/>
  <c r="D36" i="4"/>
  <c r="O58" i="4"/>
  <c r="N58" i="4"/>
  <c r="C35" i="4"/>
  <c r="D34" i="4"/>
  <c r="C34" i="4" s="1"/>
  <c r="C33" i="4"/>
  <c r="C31" i="4"/>
  <c r="C30" i="4"/>
  <c r="C29" i="4"/>
  <c r="C28" i="4"/>
  <c r="N27" i="4"/>
  <c r="K27" i="4"/>
  <c r="C27" i="4"/>
  <c r="C25" i="4"/>
  <c r="C23" i="4"/>
  <c r="C22" i="4"/>
  <c r="C18" i="4"/>
  <c r="O13" i="4"/>
  <c r="O14" i="4" s="1"/>
  <c r="O60" i="4" s="1"/>
  <c r="N13" i="4"/>
  <c r="M13" i="4"/>
  <c r="M14" i="4" s="1"/>
  <c r="M60" i="4" s="1"/>
  <c r="L13" i="4"/>
  <c r="L14" i="4" s="1"/>
  <c r="L60" i="4" s="1"/>
  <c r="K13" i="4"/>
  <c r="J13" i="4"/>
  <c r="J14" i="4" s="1"/>
  <c r="J60" i="4" s="1"/>
  <c r="I13" i="4"/>
  <c r="I14" i="4" s="1"/>
  <c r="I60" i="4" s="1"/>
  <c r="H13" i="4"/>
  <c r="G13" i="4"/>
  <c r="G14" i="4" s="1"/>
  <c r="G60" i="4" s="1"/>
  <c r="F13" i="4"/>
  <c r="E13" i="4"/>
  <c r="D13" i="4"/>
  <c r="D14" i="4" s="1"/>
  <c r="D60" i="4" s="1"/>
  <c r="C12" i="4"/>
  <c r="N11" i="4"/>
  <c r="K11" i="4"/>
  <c r="H11" i="4"/>
  <c r="E11" i="4"/>
  <c r="C9" i="4"/>
  <c r="C8" i="4"/>
  <c r="C7" i="4"/>
  <c r="C6" i="4"/>
  <c r="C5" i="4"/>
  <c r="C4" i="4"/>
  <c r="C11" i="4" l="1"/>
  <c r="N14" i="4"/>
  <c r="N60" i="4" s="1"/>
  <c r="K27" i="5"/>
  <c r="D35" i="5"/>
  <c r="J35" i="5"/>
  <c r="G35" i="5"/>
  <c r="D27" i="5"/>
  <c r="H14" i="4"/>
  <c r="H60" i="4" s="1"/>
  <c r="C67" i="4"/>
  <c r="C36" i="4"/>
  <c r="E14" i="4"/>
  <c r="E60" i="4" s="1"/>
  <c r="K14" i="4"/>
  <c r="K60" i="4" s="1"/>
  <c r="F23" i="5"/>
  <c r="F27" i="5" s="1"/>
  <c r="K28" i="5" s="1"/>
  <c r="L68" i="4"/>
  <c r="D58" i="4"/>
  <c r="D59" i="4" s="1"/>
  <c r="D61" i="4" s="1"/>
  <c r="D70" i="4" s="1"/>
  <c r="D73" i="4" s="1"/>
  <c r="E58" i="4"/>
  <c r="M58" i="4"/>
  <c r="O68" i="4" s="1"/>
  <c r="H58" i="4"/>
  <c r="I68" i="4" s="1"/>
  <c r="C13" i="4"/>
  <c r="F14" i="4"/>
  <c r="F60" i="4" s="1"/>
  <c r="J37" i="5" l="1"/>
  <c r="C14" i="4"/>
  <c r="C60" i="4" s="1"/>
  <c r="F68" i="4"/>
  <c r="C68" i="4" s="1"/>
  <c r="C58" i="4"/>
  <c r="E52" i="4"/>
  <c r="E59" i="4" l="1"/>
  <c r="E61" i="4" s="1"/>
  <c r="E70" i="4" s="1"/>
  <c r="E73" i="4" s="1"/>
  <c r="F52" i="4" l="1"/>
  <c r="F59" i="4" l="1"/>
  <c r="F61" i="4" s="1"/>
  <c r="F70" i="4" s="1"/>
  <c r="F73" i="4" s="1"/>
  <c r="G52" i="4" l="1"/>
  <c r="G59" i="4" l="1"/>
  <c r="G61" i="4" s="1"/>
  <c r="G70" i="4" s="1"/>
  <c r="G73" i="4" s="1"/>
  <c r="H52" i="4" l="1"/>
  <c r="H59" i="4" l="1"/>
  <c r="H61" i="4" s="1"/>
  <c r="H70" i="4" s="1"/>
  <c r="H73" i="4" s="1"/>
  <c r="I52" i="4" l="1"/>
  <c r="I59" i="4" l="1"/>
  <c r="I61" i="4" s="1"/>
  <c r="I70" i="4" s="1"/>
  <c r="I73" i="4" s="1"/>
  <c r="J52" i="4" l="1"/>
  <c r="J59" i="4" s="1"/>
  <c r="J61" i="4" s="1"/>
  <c r="J70" i="4" s="1"/>
  <c r="J73" i="4" s="1"/>
  <c r="K52" i="4" l="1"/>
  <c r="K59" i="4" s="1"/>
  <c r="K61" i="4" s="1"/>
  <c r="K70" i="4" s="1"/>
  <c r="K73" i="4" s="1"/>
  <c r="L52" i="4" l="1"/>
  <c r="L59" i="4" s="1"/>
  <c r="L61" i="4" s="1"/>
  <c r="L70" i="4" s="1"/>
  <c r="L73" i="4" s="1"/>
  <c r="M52" i="4" l="1"/>
  <c r="M59" i="4" s="1"/>
  <c r="M61" i="4" s="1"/>
  <c r="M70" i="4" s="1"/>
  <c r="M73" i="4" s="1"/>
  <c r="N52" i="4" l="1"/>
  <c r="N59" i="4" s="1"/>
  <c r="N61" i="4" s="1"/>
  <c r="N70" i="4" s="1"/>
  <c r="N73" i="4" s="1"/>
  <c r="O52" i="4" l="1"/>
  <c r="O59" i="4" l="1"/>
  <c r="O61" i="4" s="1"/>
  <c r="O70" i="4" s="1"/>
  <c r="O73" i="4" s="1"/>
  <c r="C52" i="4"/>
  <c r="C59" i="4" l="1"/>
  <c r="C61" i="4" s="1"/>
  <c r="C70" i="4" s="1"/>
  <c r="C73" i="4"/>
</calcChain>
</file>

<file path=xl/sharedStrings.xml><?xml version="1.0" encoding="utf-8"?>
<sst xmlns="http://schemas.openxmlformats.org/spreadsheetml/2006/main" count="169" uniqueCount="132">
  <si>
    <t>CASHFLOW BUDGET SELLING STOCK</t>
  </si>
  <si>
    <t>Name:</t>
  </si>
  <si>
    <t>Date Compiled:</t>
  </si>
  <si>
    <t>INCOME</t>
  </si>
  <si>
    <t>TOTAL</t>
  </si>
  <si>
    <t>Feb</t>
  </si>
  <si>
    <t>Aug</t>
  </si>
  <si>
    <t>Cattle sales</t>
  </si>
  <si>
    <t>Wheat</t>
  </si>
  <si>
    <t>Barley</t>
  </si>
  <si>
    <t>Mung beans</t>
  </si>
  <si>
    <t>Other Farm Income</t>
  </si>
  <si>
    <t>FHA</t>
  </si>
  <si>
    <t>Rebates,DFR</t>
  </si>
  <si>
    <t>Off Farm income, int.div.etc</t>
  </si>
  <si>
    <t>GST Collectable</t>
  </si>
  <si>
    <t>TOTAL INCOME</t>
  </si>
  <si>
    <t>EXPENDITURE</t>
  </si>
  <si>
    <t>Accountant</t>
  </si>
  <si>
    <t xml:space="preserve">Administration </t>
  </si>
  <si>
    <t>Electricity</t>
  </si>
  <si>
    <t>Insurance (exc. crop)</t>
  </si>
  <si>
    <t>Motor Vehicle Expenses</t>
  </si>
  <si>
    <t>R&amp;M Buildings,water fence</t>
  </si>
  <si>
    <t>Telephone</t>
  </si>
  <si>
    <t>Travel</t>
  </si>
  <si>
    <t>Bank fees</t>
  </si>
  <si>
    <t>Rates Shire/RLPB</t>
  </si>
  <si>
    <t>Personal Super/Insurance</t>
  </si>
  <si>
    <t>Wages not shearing</t>
  </si>
  <si>
    <t>Employee Superannuation</t>
  </si>
  <si>
    <t>Agistment</t>
  </si>
  <si>
    <t>Dips/Drenchs</t>
  </si>
  <si>
    <t>Fodder</t>
  </si>
  <si>
    <t>Selling Costs</t>
  </si>
  <si>
    <t>Stock purchases</t>
  </si>
  <si>
    <t>Outstanding Creditors</t>
  </si>
  <si>
    <t>Contract cost</t>
  </si>
  <si>
    <t>Cartage</t>
  </si>
  <si>
    <t>Chemicals/Sprays</t>
  </si>
  <si>
    <t>Fertiliser/lime/seed</t>
  </si>
  <si>
    <t>Insurance Crop</t>
  </si>
  <si>
    <t>R&amp;M Machinery</t>
  </si>
  <si>
    <t>Fuel &amp; Oil</t>
  </si>
  <si>
    <t>Other</t>
  </si>
  <si>
    <t>FINANCIAL</t>
  </si>
  <si>
    <t xml:space="preserve">Loan Interest </t>
  </si>
  <si>
    <t>Loan O/Draft Int</t>
  </si>
  <si>
    <t>Vehicle Lease/HP</t>
  </si>
  <si>
    <t>Credit Card repayment</t>
  </si>
  <si>
    <t>Loan repayments</t>
  </si>
  <si>
    <t>Other Taxes</t>
  </si>
  <si>
    <t>Input Tax Credit</t>
  </si>
  <si>
    <t>TOTAL EXPEND.</t>
  </si>
  <si>
    <t>OPERATING SURP./DEFICIT</t>
  </si>
  <si>
    <t>DRAWINGS</t>
  </si>
  <si>
    <t>Living &amp; Personal</t>
  </si>
  <si>
    <t>Income Tax</t>
  </si>
  <si>
    <t>Education</t>
  </si>
  <si>
    <t>TOTAL CAPITAL EXPENSES</t>
  </si>
  <si>
    <t>GST CREDITED/PAYABLE</t>
  </si>
  <si>
    <t>* Credited = minus, Payable = plus</t>
  </si>
  <si>
    <t>Maximum overdraft</t>
  </si>
  <si>
    <t>Note 1: No allowance has been made for taxation.</t>
  </si>
  <si>
    <t>The Cash Flow projections are provided as an estimate of the financial activity which may occur during the period shown. It is important to note that,because the projections</t>
  </si>
  <si>
    <t xml:space="preserve">are estimates only, they are subject to the variables which effect the farm/business.  Variations are, accordingly, likely to occur.  The Cash Flow estimate is based upon </t>
  </si>
  <si>
    <t>NAME</t>
  </si>
  <si>
    <t>Cattle</t>
  </si>
  <si>
    <t>Stock Purchases</t>
  </si>
  <si>
    <t>No.</t>
  </si>
  <si>
    <t>$/hd</t>
  </si>
  <si>
    <t>Total</t>
  </si>
  <si>
    <t>Month</t>
  </si>
  <si>
    <t>Yearlings</t>
  </si>
  <si>
    <t>Cropping</t>
  </si>
  <si>
    <t>Hectares</t>
  </si>
  <si>
    <t>Tonne/Ha</t>
  </si>
  <si>
    <t>tonne</t>
  </si>
  <si>
    <t>retain</t>
  </si>
  <si>
    <t>sell</t>
  </si>
  <si>
    <t>$/tonne</t>
  </si>
  <si>
    <t>Value</t>
  </si>
  <si>
    <t>Mung Beans</t>
  </si>
  <si>
    <t>Fertiliser</t>
  </si>
  <si>
    <t>Fert1 kg/ha</t>
  </si>
  <si>
    <t xml:space="preserve">tonne </t>
  </si>
  <si>
    <t>Fert $/t</t>
  </si>
  <si>
    <t>Fert cost</t>
  </si>
  <si>
    <t>Fert2 kg/ha</t>
  </si>
  <si>
    <t>Total Fertiliser $</t>
  </si>
  <si>
    <t>Chemicals</t>
  </si>
  <si>
    <t>Chem1 $/ha</t>
  </si>
  <si>
    <t>Total $</t>
  </si>
  <si>
    <t>Month 1</t>
  </si>
  <si>
    <t>Chem2 $/ha</t>
  </si>
  <si>
    <t>Month 2</t>
  </si>
  <si>
    <t>Chem3 $/ha</t>
  </si>
  <si>
    <t>Month 3</t>
  </si>
  <si>
    <t>Total Chemical $</t>
  </si>
  <si>
    <t>Seed &amp; Fertiliser is on hand</t>
  </si>
  <si>
    <t>EXPENSES</t>
  </si>
  <si>
    <t>December</t>
  </si>
  <si>
    <t>January</t>
  </si>
  <si>
    <t>March</t>
  </si>
  <si>
    <t>April</t>
  </si>
  <si>
    <t>June</t>
  </si>
  <si>
    <t>Sept</t>
  </si>
  <si>
    <t>Dec 16 - Nov 2017</t>
  </si>
  <si>
    <t>Notes forming part of the cfb 2016-2017</t>
  </si>
  <si>
    <t>Jan 17</t>
  </si>
  <si>
    <t>Feb 17</t>
  </si>
  <si>
    <t>Mar 17</t>
  </si>
  <si>
    <t>Apr 17</t>
  </si>
  <si>
    <t>May 17</t>
  </si>
  <si>
    <t>Jun 17</t>
  </si>
  <si>
    <t>Jul 17</t>
  </si>
  <si>
    <t>Aug 17</t>
  </si>
  <si>
    <t>Sep 17</t>
  </si>
  <si>
    <t>Oct 17</t>
  </si>
  <si>
    <t>Nov 17</t>
  </si>
  <si>
    <t>information supplied by the client .  No responsibility is therefore taken by RFCSNSWN for the information herein.</t>
  </si>
  <si>
    <t>RAA Loan</t>
  </si>
  <si>
    <t>A Sample</t>
  </si>
  <si>
    <t>Dec  16</t>
  </si>
  <si>
    <t>SURP./DEFICIT (NET PROFIT)</t>
  </si>
  <si>
    <t>Opening Balance</t>
  </si>
  <si>
    <t>Closing Balance</t>
  </si>
  <si>
    <t>WORKING ACCOUNT BALANCE</t>
  </si>
  <si>
    <t>OVERHEADS (incl. GST) (FIXED)</t>
  </si>
  <si>
    <t>OVERHEADS (excl. GST) (FIXED)</t>
  </si>
  <si>
    <t>LIVESTOCK  (VARIABLE)</t>
  </si>
  <si>
    <t>CROPPING (VARIABLE)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</si>
</sst>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;[Red]\-&quot;$&quot;#,##0"/>
    <numFmt numFmtId="44" formatCode="_-&quot;$&quot;* #,##0.00_-;\-&quot;$&quot;* #,##0.00_-;_-&quot;$&quot;* &quot;-&quot;??_-;_-@_-"/>
    <numFmt numFmtId="164" formatCode="dd/mm/yyyy"/>
    <numFmt numFmtId="165" formatCode="&quot;$&quot;#,##0_);[Red]\(&quot;$&quot;#,##0\)"/>
  </numFmts>
  <fonts count="9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8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/>
    <xf numFmtId="0" fontId="1" fillId="0" borderId="0" xfId="0" applyFont="1" applyAlignment="1">
      <alignment horizontal="right"/>
    </xf>
    <xf numFmtId="164" fontId="1" fillId="0" borderId="0" xfId="0" applyNumberFormat="1" applyFont="1" applyAlignment="1" applyProtection="1">
      <alignment shrinkToFit="1"/>
      <protection locked="0"/>
    </xf>
    <xf numFmtId="0" fontId="2" fillId="0" borderId="1" xfId="0" applyFont="1" applyBorder="1"/>
    <xf numFmtId="3" fontId="2" fillId="0" borderId="2" xfId="0" applyNumberFormat="1" applyFont="1" applyBorder="1" applyProtection="1"/>
    <xf numFmtId="0" fontId="1" fillId="0" borderId="0" xfId="0" applyFont="1" applyBorder="1"/>
    <xf numFmtId="0" fontId="3" fillId="0" borderId="0" xfId="0" applyFont="1" applyProtection="1"/>
    <xf numFmtId="3" fontId="1" fillId="0" borderId="3" xfId="0" applyNumberFormat="1" applyFont="1" applyBorder="1" applyProtection="1"/>
    <xf numFmtId="0" fontId="1" fillId="0" borderId="0" xfId="0" applyFont="1" applyProtection="1"/>
    <xf numFmtId="3" fontId="1" fillId="0" borderId="0" xfId="0" applyNumberFormat="1" applyFont="1" applyProtection="1"/>
    <xf numFmtId="0" fontId="2" fillId="0" borderId="1" xfId="0" applyFont="1" applyBorder="1" applyProtection="1"/>
    <xf numFmtId="3" fontId="1" fillId="0" borderId="2" xfId="0" applyNumberFormat="1" applyFont="1" applyBorder="1" applyProtection="1"/>
    <xf numFmtId="3" fontId="1" fillId="0" borderId="1" xfId="0" applyNumberFormat="1" applyFont="1" applyBorder="1" applyProtection="1"/>
    <xf numFmtId="0" fontId="2" fillId="0" borderId="0" xfId="0" applyFont="1" applyProtection="1"/>
    <xf numFmtId="0" fontId="4" fillId="0" borderId="0" xfId="0" applyFont="1" applyProtection="1"/>
    <xf numFmtId="1" fontId="1" fillId="0" borderId="0" xfId="0" applyNumberFormat="1" applyFont="1" applyFill="1" applyProtection="1">
      <protection locked="0"/>
    </xf>
    <xf numFmtId="1" fontId="1" fillId="0" borderId="0" xfId="0" applyNumberFormat="1" applyFont="1" applyProtection="1">
      <protection locked="0"/>
    </xf>
    <xf numFmtId="0" fontId="3" fillId="0" borderId="0" xfId="0" applyFont="1" applyProtection="1">
      <protection locked="0"/>
    </xf>
    <xf numFmtId="1" fontId="1" fillId="0" borderId="0" xfId="0" applyNumberFormat="1" applyFont="1" applyFill="1" applyProtection="1"/>
    <xf numFmtId="0" fontId="1" fillId="0" borderId="0" xfId="0" applyFont="1" applyFill="1" applyProtection="1"/>
    <xf numFmtId="1" fontId="1" fillId="0" borderId="0" xfId="0" applyNumberFormat="1" applyFont="1"/>
    <xf numFmtId="0" fontId="1" fillId="0" borderId="0" xfId="0" applyFont="1" applyFill="1" applyProtection="1">
      <protection locked="0"/>
    </xf>
    <xf numFmtId="10" fontId="1" fillId="0" borderId="0" xfId="2" applyNumberFormat="1" applyFont="1" applyProtection="1">
      <protection locked="0"/>
    </xf>
    <xf numFmtId="1" fontId="1" fillId="0" borderId="0" xfId="0" applyNumberFormat="1" applyFont="1" applyProtection="1"/>
    <xf numFmtId="0" fontId="2" fillId="0" borderId="0" xfId="0" applyFont="1" applyBorder="1" applyProtection="1"/>
    <xf numFmtId="3" fontId="1" fillId="0" borderId="0" xfId="0" applyNumberFormat="1" applyFont="1" applyBorder="1" applyProtection="1"/>
    <xf numFmtId="0" fontId="1" fillId="0" borderId="0" xfId="0" applyFont="1" applyBorder="1" applyProtection="1"/>
    <xf numFmtId="0" fontId="1" fillId="0" borderId="0" xfId="0" applyFont="1" applyBorder="1" applyProtection="1">
      <protection locked="0"/>
    </xf>
    <xf numFmtId="3" fontId="1" fillId="0" borderId="0" xfId="0" applyNumberFormat="1" applyFont="1" applyBorder="1"/>
    <xf numFmtId="0" fontId="5" fillId="0" borderId="0" xfId="0" applyFont="1" applyProtection="1"/>
    <xf numFmtId="0" fontId="5" fillId="0" borderId="0" xfId="0" applyFont="1"/>
    <xf numFmtId="3" fontId="1" fillId="0" borderId="0" xfId="0" applyNumberFormat="1" applyFont="1"/>
    <xf numFmtId="3" fontId="1" fillId="0" borderId="0" xfId="0" applyNumberFormat="1" applyFont="1" applyProtection="1">
      <protection locked="0"/>
    </xf>
    <xf numFmtId="3" fontId="1" fillId="0" borderId="0" xfId="0" applyNumberFormat="1" applyFont="1" applyAlignment="1" applyProtection="1">
      <alignment horizontal="right"/>
    </xf>
    <xf numFmtId="165" fontId="1" fillId="0" borderId="0" xfId="1" applyNumberFormat="1" applyFont="1" applyBorder="1"/>
    <xf numFmtId="0" fontId="0" fillId="0" borderId="0" xfId="0" applyFont="1"/>
    <xf numFmtId="0" fontId="1" fillId="2" borderId="0" xfId="0" applyFont="1" applyFill="1"/>
    <xf numFmtId="0" fontId="1" fillId="0" borderId="0" xfId="0" applyFont="1" applyAlignment="1">
      <alignment horizontal="left"/>
    </xf>
    <xf numFmtId="0" fontId="1" fillId="0" borderId="0" xfId="3" applyProtection="1">
      <protection locked="0"/>
    </xf>
    <xf numFmtId="0" fontId="6" fillId="0" borderId="0" xfId="3" applyFont="1" applyProtection="1">
      <protection locked="0"/>
    </xf>
    <xf numFmtId="0" fontId="4" fillId="0" borderId="0" xfId="3" applyFont="1" applyProtection="1">
      <protection locked="0"/>
    </xf>
    <xf numFmtId="0" fontId="1" fillId="0" borderId="0" xfId="3" applyAlignment="1" applyProtection="1">
      <alignment horizontal="center"/>
      <protection locked="0"/>
    </xf>
    <xf numFmtId="3" fontId="1" fillId="0" borderId="0" xfId="3" applyNumberFormat="1" applyProtection="1">
      <protection locked="0"/>
    </xf>
    <xf numFmtId="0" fontId="7" fillId="0" borderId="0" xfId="3" applyFont="1" applyProtection="1"/>
    <xf numFmtId="0" fontId="2" fillId="0" borderId="0" xfId="3" applyFont="1" applyProtection="1"/>
    <xf numFmtId="0" fontId="1" fillId="0" borderId="0" xfId="3" applyAlignment="1" applyProtection="1">
      <alignment horizontal="center"/>
    </xf>
    <xf numFmtId="3" fontId="1" fillId="0" borderId="0" xfId="3" applyNumberFormat="1" applyProtection="1"/>
    <xf numFmtId="0" fontId="2" fillId="0" borderId="0" xfId="3" applyFont="1" applyProtection="1">
      <protection locked="0"/>
    </xf>
    <xf numFmtId="0" fontId="8" fillId="0" borderId="0" xfId="3" applyFont="1" applyProtection="1">
      <protection locked="0"/>
    </xf>
    <xf numFmtId="0" fontId="8" fillId="0" borderId="0" xfId="3" applyFont="1" applyAlignment="1" applyProtection="1">
      <alignment horizontal="center"/>
      <protection locked="0"/>
    </xf>
    <xf numFmtId="0" fontId="1" fillId="0" borderId="0" xfId="3" applyBorder="1" applyProtection="1">
      <protection locked="0"/>
    </xf>
    <xf numFmtId="4" fontId="1" fillId="0" borderId="0" xfId="3" applyNumberFormat="1" applyBorder="1" applyProtection="1"/>
    <xf numFmtId="0" fontId="1" fillId="0" borderId="0" xfId="3" applyProtection="1"/>
    <xf numFmtId="1" fontId="1" fillId="0" borderId="0" xfId="3" applyNumberFormat="1" applyAlignment="1" applyProtection="1">
      <alignment horizontal="center"/>
      <protection locked="0"/>
    </xf>
    <xf numFmtId="2" fontId="1" fillId="0" borderId="0" xfId="3" applyNumberFormat="1" applyAlignment="1" applyProtection="1">
      <alignment horizontal="center"/>
      <protection locked="0"/>
    </xf>
    <xf numFmtId="1" fontId="1" fillId="0" borderId="0" xfId="3" applyNumberFormat="1" applyAlignment="1" applyProtection="1">
      <alignment horizontal="center"/>
    </xf>
    <xf numFmtId="17" fontId="1" fillId="0" borderId="0" xfId="3" applyNumberFormat="1" applyAlignment="1" applyProtection="1">
      <alignment horizontal="center"/>
      <protection locked="0"/>
    </xf>
    <xf numFmtId="0" fontId="1" fillId="0" borderId="0" xfId="3" applyBorder="1" applyProtection="1"/>
    <xf numFmtId="0" fontId="1" fillId="0" borderId="0" xfId="3" applyFont="1" applyBorder="1" applyAlignment="1" applyProtection="1">
      <alignment horizontal="center" shrinkToFit="1"/>
    </xf>
    <xf numFmtId="0" fontId="1" fillId="0" borderId="0" xfId="3" applyFont="1" applyBorder="1" applyAlignment="1" applyProtection="1">
      <alignment horizontal="center"/>
    </xf>
    <xf numFmtId="0" fontId="1" fillId="0" borderId="0" xfId="3" applyFont="1" applyProtection="1">
      <protection locked="0"/>
    </xf>
    <xf numFmtId="6" fontId="1" fillId="0" borderId="0" xfId="3" applyNumberFormat="1" applyProtection="1">
      <protection locked="0"/>
    </xf>
    <xf numFmtId="0" fontId="1" fillId="0" borderId="0" xfId="3" applyFont="1" applyFill="1" applyBorder="1" applyAlignment="1" applyProtection="1">
      <alignment shrinkToFit="1"/>
    </xf>
    <xf numFmtId="0" fontId="1" fillId="0" borderId="0" xfId="3" applyFont="1" applyFill="1" applyBorder="1" applyProtection="1"/>
    <xf numFmtId="0" fontId="1" fillId="0" borderId="0" xfId="3" applyFont="1" applyAlignment="1" applyProtection="1">
      <alignment horizontal="center"/>
    </xf>
    <xf numFmtId="0" fontId="1" fillId="0" borderId="0" xfId="3" applyFont="1" applyAlignment="1" applyProtection="1">
      <alignment horizontal="center"/>
      <protection locked="0"/>
    </xf>
    <xf numFmtId="1" fontId="1" fillId="0" borderId="5" xfId="3" applyNumberFormat="1" applyBorder="1" applyAlignment="1" applyProtection="1">
      <alignment horizontal="center"/>
    </xf>
    <xf numFmtId="3" fontId="1" fillId="0" borderId="5" xfId="3" applyNumberFormat="1" applyBorder="1" applyProtection="1"/>
    <xf numFmtId="1" fontId="1" fillId="0" borderId="0" xfId="3" applyNumberFormat="1" applyBorder="1" applyAlignment="1" applyProtection="1">
      <alignment horizontal="center"/>
    </xf>
    <xf numFmtId="3" fontId="1" fillId="0" borderId="0" xfId="3" applyNumberFormat="1" applyBorder="1" applyProtection="1"/>
    <xf numFmtId="0" fontId="1" fillId="0" borderId="0" xfId="3" applyFont="1" applyAlignment="1" applyProtection="1">
      <alignment horizontal="right"/>
      <protection locked="0"/>
    </xf>
    <xf numFmtId="3" fontId="1" fillId="0" borderId="4" xfId="3" applyNumberFormat="1" applyFill="1" applyBorder="1" applyProtection="1"/>
    <xf numFmtId="3" fontId="1" fillId="0" borderId="6" xfId="3" applyNumberFormat="1" applyBorder="1" applyProtection="1"/>
    <xf numFmtId="0" fontId="0" fillId="0" borderId="0" xfId="3" applyFont="1" applyProtection="1">
      <protection locked="0"/>
    </xf>
    <xf numFmtId="0" fontId="0" fillId="0" borderId="0" xfId="3" applyFont="1" applyAlignment="1" applyProtection="1">
      <alignment horizontal="center"/>
      <protection locked="0"/>
    </xf>
    <xf numFmtId="0" fontId="2" fillId="0" borderId="0" xfId="3" applyFont="1" applyAlignment="1" applyProtection="1">
      <alignment horizontal="center"/>
      <protection locked="0"/>
    </xf>
    <xf numFmtId="49" fontId="0" fillId="0" borderId="1" xfId="0" applyNumberFormat="1" applyFont="1" applyBorder="1" applyAlignment="1">
      <alignment horizontal="center"/>
    </xf>
    <xf numFmtId="0" fontId="0" fillId="0" borderId="0" xfId="0" applyFont="1" applyProtection="1">
      <protection locked="0"/>
    </xf>
    <xf numFmtId="0" fontId="0" fillId="0" borderId="0" xfId="0" applyFont="1" applyProtection="1"/>
    <xf numFmtId="3" fontId="1" fillId="0" borderId="0" xfId="3" applyNumberFormat="1" applyFont="1" applyProtection="1"/>
    <xf numFmtId="3" fontId="1" fillId="0" borderId="0" xfId="3" applyNumberFormat="1" applyFont="1" applyBorder="1" applyProtection="1"/>
    <xf numFmtId="0" fontId="0" fillId="2" borderId="0" xfId="0" applyFont="1" applyFill="1"/>
    <xf numFmtId="0" fontId="1" fillId="0" borderId="0" xfId="3" applyFont="1" applyBorder="1" applyAlignment="1" applyProtection="1">
      <alignment horizontal="center" wrapText="1" shrinkToFit="1"/>
    </xf>
    <xf numFmtId="0" fontId="1" fillId="0" borderId="0" xfId="3" applyBorder="1" applyAlignment="1" applyProtection="1">
      <alignment wrapText="1"/>
    </xf>
  </cellXfs>
  <cellStyles count="4">
    <cellStyle name="Currency" xfId="1" builtinId="4"/>
    <cellStyle name="Normal" xfId="0" builtinId="0"/>
    <cellStyle name="Normal 2" xfId="3" xr:uid="{00000000-0005-0000-0000-000002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296778</xdr:colOff>
      <xdr:row>7</xdr:row>
      <xdr:rowOff>0</xdr:rowOff>
    </xdr:from>
    <xdr:to>
      <xdr:col>8</xdr:col>
      <xdr:colOff>353929</xdr:colOff>
      <xdr:row>8</xdr:row>
      <xdr:rowOff>63669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6828" y="1273343"/>
          <a:ext cx="1238251" cy="257176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AU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Draft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82"/>
  <sheetViews>
    <sheetView tabSelected="1" zoomScaleNormal="100" workbookViewId="0">
      <pane xSplit="3" ySplit="3" topLeftCell="D28" activePane="bottomRight" state="frozen"/>
      <selection pane="topRight" activeCell="D1" sqref="D1"/>
      <selection pane="bottomLeft" activeCell="A4" sqref="A4"/>
      <selection pane="bottomRight" activeCell="E73" sqref="E73"/>
    </sheetView>
  </sheetViews>
  <sheetFormatPr defaultColWidth="9.140625" defaultRowHeight="12.75" x14ac:dyDescent="0.2"/>
  <cols>
    <col min="1" max="1" width="18.85546875" style="5" customWidth="1"/>
    <col min="2" max="2" width="9" style="5" customWidth="1"/>
    <col min="3" max="3" width="8.7109375" style="5" customWidth="1"/>
    <col min="4" max="14" width="8.85546875" style="5" customWidth="1"/>
    <col min="15" max="15" width="10.85546875" style="5" customWidth="1"/>
    <col min="16" max="16384" width="9.140625" style="5"/>
  </cols>
  <sheetData>
    <row r="1" spans="1:15" x14ac:dyDescent="0.2">
      <c r="A1" s="1" t="s">
        <v>0</v>
      </c>
      <c r="B1" s="1"/>
      <c r="C1" s="1"/>
      <c r="D1" s="2" t="s">
        <v>1</v>
      </c>
      <c r="E1" s="3" t="s">
        <v>122</v>
      </c>
      <c r="F1" s="4"/>
      <c r="J1" s="6" t="s">
        <v>2</v>
      </c>
      <c r="K1" s="7"/>
      <c r="L1" s="7"/>
    </row>
    <row r="2" spans="1:15" x14ac:dyDescent="0.2">
      <c r="A2" s="1" t="s">
        <v>107</v>
      </c>
      <c r="B2" s="1"/>
      <c r="C2" s="1"/>
      <c r="D2" s="1"/>
      <c r="E2" s="1"/>
    </row>
    <row r="3" spans="1:15" s="10" customFormat="1" ht="13.5" thickBot="1" x14ac:dyDescent="0.25">
      <c r="A3" s="8" t="s">
        <v>3</v>
      </c>
      <c r="B3" s="8"/>
      <c r="C3" s="9" t="s">
        <v>4</v>
      </c>
      <c r="D3" s="81" t="s">
        <v>123</v>
      </c>
      <c r="E3" s="81" t="s">
        <v>109</v>
      </c>
      <c r="F3" s="81" t="s">
        <v>110</v>
      </c>
      <c r="G3" s="81" t="s">
        <v>111</v>
      </c>
      <c r="H3" s="81" t="s">
        <v>112</v>
      </c>
      <c r="I3" s="81" t="s">
        <v>113</v>
      </c>
      <c r="J3" s="81" t="s">
        <v>114</v>
      </c>
      <c r="K3" s="81" t="s">
        <v>115</v>
      </c>
      <c r="L3" s="81" t="s">
        <v>116</v>
      </c>
      <c r="M3" s="81" t="s">
        <v>117</v>
      </c>
      <c r="N3" s="81" t="s">
        <v>118</v>
      </c>
      <c r="O3" s="81" t="s">
        <v>119</v>
      </c>
    </row>
    <row r="4" spans="1:15" x14ac:dyDescent="0.2">
      <c r="A4" s="11" t="s">
        <v>7</v>
      </c>
      <c r="B4" s="4"/>
      <c r="C4" s="12">
        <f t="shared" ref="C4:C13" si="0">SUM(D4:O4)</f>
        <v>113000</v>
      </c>
      <c r="D4" s="37">
        <v>17000</v>
      </c>
      <c r="E4" s="4">
        <v>16000</v>
      </c>
      <c r="F4" s="37"/>
      <c r="G4" s="4">
        <v>22000</v>
      </c>
      <c r="H4" s="4">
        <v>14000</v>
      </c>
      <c r="I4" s="4"/>
      <c r="J4" s="4">
        <v>22000</v>
      </c>
      <c r="K4" s="4"/>
      <c r="L4" s="4"/>
      <c r="M4" s="4">
        <v>22000</v>
      </c>
      <c r="N4" s="4"/>
      <c r="O4" s="4"/>
    </row>
    <row r="5" spans="1:15" x14ac:dyDescent="0.2">
      <c r="A5" s="11" t="s">
        <v>8</v>
      </c>
      <c r="B5" s="4"/>
      <c r="C5" s="12">
        <f t="shared" si="0"/>
        <v>0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x14ac:dyDescent="0.2">
      <c r="A6" s="11" t="s">
        <v>9</v>
      </c>
      <c r="B6" s="4"/>
      <c r="C6" s="12">
        <f t="shared" si="0"/>
        <v>24000</v>
      </c>
      <c r="D6" s="4"/>
      <c r="E6" s="4">
        <v>24000</v>
      </c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x14ac:dyDescent="0.2">
      <c r="A7" s="11" t="s">
        <v>10</v>
      </c>
      <c r="B7" s="4"/>
      <c r="C7" s="12">
        <f t="shared" si="0"/>
        <v>0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x14ac:dyDescent="0.2">
      <c r="A8" s="11" t="s">
        <v>11</v>
      </c>
      <c r="B8" s="4"/>
      <c r="C8" s="12">
        <f t="shared" si="0"/>
        <v>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x14ac:dyDescent="0.2">
      <c r="A9" s="11" t="s">
        <v>44</v>
      </c>
      <c r="B9" s="4"/>
      <c r="C9" s="12">
        <f t="shared" si="0"/>
        <v>0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x14ac:dyDescent="0.2">
      <c r="A10" s="13" t="s">
        <v>12</v>
      </c>
      <c r="B10" s="4"/>
      <c r="C10" s="12">
        <f t="shared" si="0"/>
        <v>6580</v>
      </c>
      <c r="D10" s="4">
        <v>940</v>
      </c>
      <c r="E10" s="4">
        <v>940</v>
      </c>
      <c r="F10" s="4">
        <v>940</v>
      </c>
      <c r="G10" s="4">
        <v>940</v>
      </c>
      <c r="H10" s="4">
        <v>940</v>
      </c>
      <c r="I10" s="4">
        <v>940</v>
      </c>
      <c r="J10" s="4">
        <v>940</v>
      </c>
      <c r="K10" s="4"/>
      <c r="L10" s="4"/>
      <c r="M10" s="4"/>
      <c r="N10" s="4"/>
      <c r="O10" s="4"/>
    </row>
    <row r="11" spans="1:15" x14ac:dyDescent="0.2">
      <c r="A11" s="13" t="s">
        <v>13</v>
      </c>
      <c r="B11" s="4"/>
      <c r="C11" s="12">
        <f t="shared" si="0"/>
        <v>2452</v>
      </c>
      <c r="D11" s="4"/>
      <c r="E11" s="4">
        <f>2452/4</f>
        <v>613</v>
      </c>
      <c r="F11" s="4"/>
      <c r="G11" s="4"/>
      <c r="H11" s="4">
        <f>2452/4</f>
        <v>613</v>
      </c>
      <c r="I11" s="4"/>
      <c r="J11" s="4"/>
      <c r="K11" s="4">
        <f>2452/4</f>
        <v>613</v>
      </c>
      <c r="L11" s="4"/>
      <c r="M11" s="4"/>
      <c r="N11" s="4">
        <f>2452/4</f>
        <v>613</v>
      </c>
      <c r="O11" s="4"/>
    </row>
    <row r="12" spans="1:15" x14ac:dyDescent="0.2">
      <c r="A12" s="13" t="s">
        <v>14</v>
      </c>
      <c r="B12" s="4"/>
      <c r="C12" s="12">
        <f t="shared" si="0"/>
        <v>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x14ac:dyDescent="0.2">
      <c r="A13" s="13" t="s">
        <v>15</v>
      </c>
      <c r="B13" s="13"/>
      <c r="C13" s="12">
        <f t="shared" si="0"/>
        <v>13700</v>
      </c>
      <c r="D13" s="14">
        <f t="shared" ref="D13:N13" si="1">SUM(D4:D9)*0.1</f>
        <v>1700</v>
      </c>
      <c r="E13" s="14">
        <f t="shared" si="1"/>
        <v>4000</v>
      </c>
      <c r="F13" s="14">
        <f t="shared" si="1"/>
        <v>0</v>
      </c>
      <c r="G13" s="14">
        <f t="shared" si="1"/>
        <v>2200</v>
      </c>
      <c r="H13" s="14">
        <f t="shared" si="1"/>
        <v>1400</v>
      </c>
      <c r="I13" s="14">
        <f t="shared" si="1"/>
        <v>0</v>
      </c>
      <c r="J13" s="14">
        <f t="shared" si="1"/>
        <v>2200</v>
      </c>
      <c r="K13" s="14">
        <f t="shared" si="1"/>
        <v>0</v>
      </c>
      <c r="L13" s="14">
        <f t="shared" si="1"/>
        <v>0</v>
      </c>
      <c r="M13" s="14">
        <f t="shared" si="1"/>
        <v>2200</v>
      </c>
      <c r="N13" s="14">
        <f t="shared" si="1"/>
        <v>0</v>
      </c>
      <c r="O13" s="14">
        <f>SUM(O4:O8)*0.1</f>
        <v>0</v>
      </c>
    </row>
    <row r="14" spans="1:15" s="10" customFormat="1" ht="13.5" thickBot="1" x14ac:dyDescent="0.25">
      <c r="A14" s="15" t="s">
        <v>16</v>
      </c>
      <c r="B14" s="15"/>
      <c r="C14" s="16">
        <f>IF(SUM(C4:C13)=SUM(D14:O14),SUM(C4:C13),ERROR)</f>
        <v>159732</v>
      </c>
      <c r="D14" s="17">
        <f t="shared" ref="D14:O14" si="2">SUM(D4:D13)</f>
        <v>19640</v>
      </c>
      <c r="E14" s="17">
        <f t="shared" si="2"/>
        <v>45553</v>
      </c>
      <c r="F14" s="17">
        <f t="shared" si="2"/>
        <v>940</v>
      </c>
      <c r="G14" s="17">
        <f t="shared" si="2"/>
        <v>25140</v>
      </c>
      <c r="H14" s="17">
        <f t="shared" si="2"/>
        <v>16953</v>
      </c>
      <c r="I14" s="17">
        <f t="shared" si="2"/>
        <v>940</v>
      </c>
      <c r="J14" s="17">
        <f t="shared" si="2"/>
        <v>25140</v>
      </c>
      <c r="K14" s="17">
        <f t="shared" si="2"/>
        <v>613</v>
      </c>
      <c r="L14" s="17">
        <f t="shared" si="2"/>
        <v>0</v>
      </c>
      <c r="M14" s="17">
        <f t="shared" si="2"/>
        <v>24200</v>
      </c>
      <c r="N14" s="17">
        <f t="shared" si="2"/>
        <v>613</v>
      </c>
      <c r="O14" s="17">
        <f t="shared" si="2"/>
        <v>0</v>
      </c>
    </row>
    <row r="15" spans="1:15" x14ac:dyDescent="0.2">
      <c r="A15" s="18" t="s">
        <v>17</v>
      </c>
      <c r="B15" s="18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</row>
    <row r="16" spans="1:15" x14ac:dyDescent="0.2">
      <c r="A16" s="19" t="s">
        <v>128</v>
      </c>
      <c r="B16" s="13"/>
      <c r="C16" s="1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</row>
    <row r="17" spans="1:15" x14ac:dyDescent="0.2">
      <c r="A17" s="11" t="s">
        <v>18</v>
      </c>
      <c r="B17" s="4"/>
      <c r="C17" s="12">
        <f t="shared" ref="C17:C58" si="3">SUM(D17:O17)</f>
        <v>6400</v>
      </c>
      <c r="D17" s="20"/>
      <c r="E17" s="21">
        <v>2500</v>
      </c>
      <c r="F17" s="21">
        <v>350</v>
      </c>
      <c r="G17" s="21"/>
      <c r="H17" s="21">
        <v>350</v>
      </c>
      <c r="I17" s="21"/>
      <c r="J17" s="21"/>
      <c r="K17" s="21">
        <v>350</v>
      </c>
      <c r="L17" s="21">
        <v>2500</v>
      </c>
      <c r="M17" s="21"/>
      <c r="N17" s="21">
        <v>350</v>
      </c>
      <c r="O17" s="21"/>
    </row>
    <row r="18" spans="1:15" x14ac:dyDescent="0.2">
      <c r="A18" s="11" t="s">
        <v>19</v>
      </c>
      <c r="B18" s="4"/>
      <c r="C18" s="12">
        <f t="shared" si="3"/>
        <v>0</v>
      </c>
      <c r="D18" s="20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</row>
    <row r="19" spans="1:15" x14ac:dyDescent="0.2">
      <c r="A19" s="11" t="s">
        <v>20</v>
      </c>
      <c r="B19" s="4"/>
      <c r="C19" s="12">
        <f t="shared" si="3"/>
        <v>3200</v>
      </c>
      <c r="D19" s="20">
        <v>800</v>
      </c>
      <c r="E19" s="21"/>
      <c r="F19" s="21"/>
      <c r="G19" s="21">
        <v>800</v>
      </c>
      <c r="H19" s="21"/>
      <c r="I19" s="21"/>
      <c r="J19" s="21">
        <v>800</v>
      </c>
      <c r="K19" s="21"/>
      <c r="L19" s="21"/>
      <c r="M19" s="21">
        <v>800</v>
      </c>
      <c r="N19" s="21"/>
      <c r="O19" s="21"/>
    </row>
    <row r="20" spans="1:15" x14ac:dyDescent="0.2">
      <c r="A20" s="11" t="s">
        <v>21</v>
      </c>
      <c r="B20" s="4"/>
      <c r="C20" s="12">
        <f t="shared" si="3"/>
        <v>4440</v>
      </c>
      <c r="D20" s="20">
        <v>370</v>
      </c>
      <c r="E20" s="20">
        <v>370</v>
      </c>
      <c r="F20" s="20">
        <v>370</v>
      </c>
      <c r="G20" s="20">
        <v>370</v>
      </c>
      <c r="H20" s="20">
        <v>370</v>
      </c>
      <c r="I20" s="20">
        <v>370</v>
      </c>
      <c r="J20" s="20">
        <v>370</v>
      </c>
      <c r="K20" s="20">
        <v>370</v>
      </c>
      <c r="L20" s="20">
        <v>370</v>
      </c>
      <c r="M20" s="20">
        <v>370</v>
      </c>
      <c r="N20" s="20">
        <v>370</v>
      </c>
      <c r="O20" s="20">
        <v>370</v>
      </c>
    </row>
    <row r="21" spans="1:15" x14ac:dyDescent="0.2">
      <c r="A21" s="11" t="s">
        <v>22</v>
      </c>
      <c r="B21" s="4"/>
      <c r="C21" s="12">
        <f t="shared" si="3"/>
        <v>2080</v>
      </c>
      <c r="D21" s="20">
        <v>1100</v>
      </c>
      <c r="E21" s="21"/>
      <c r="F21" s="21"/>
      <c r="G21" s="21">
        <v>450</v>
      </c>
      <c r="H21" s="21"/>
      <c r="I21" s="21"/>
      <c r="J21" s="21"/>
      <c r="K21" s="21"/>
      <c r="L21" s="21"/>
      <c r="M21" s="21"/>
      <c r="N21" s="21">
        <v>180</v>
      </c>
      <c r="O21" s="21">
        <v>350</v>
      </c>
    </row>
    <row r="22" spans="1:15" x14ac:dyDescent="0.2">
      <c r="A22" s="11" t="s">
        <v>23</v>
      </c>
      <c r="B22" s="4"/>
      <c r="C22" s="12">
        <f t="shared" si="3"/>
        <v>1500</v>
      </c>
      <c r="D22" s="20"/>
      <c r="E22" s="21"/>
      <c r="F22" s="21"/>
      <c r="G22" s="21"/>
      <c r="H22" s="21"/>
      <c r="I22" s="21">
        <v>1500</v>
      </c>
      <c r="J22" s="21"/>
      <c r="K22" s="21"/>
      <c r="L22" s="21"/>
      <c r="M22" s="21"/>
      <c r="N22" s="21"/>
      <c r="O22" s="21"/>
    </row>
    <row r="23" spans="1:15" x14ac:dyDescent="0.2">
      <c r="A23" s="11" t="s">
        <v>44</v>
      </c>
      <c r="B23" s="4"/>
      <c r="C23" s="12">
        <f t="shared" si="3"/>
        <v>0</v>
      </c>
      <c r="D23" s="20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</row>
    <row r="24" spans="1:15" x14ac:dyDescent="0.2">
      <c r="A24" s="11" t="s">
        <v>24</v>
      </c>
      <c r="B24" s="4"/>
      <c r="C24" s="12">
        <f t="shared" si="3"/>
        <v>2160</v>
      </c>
      <c r="D24" s="20">
        <v>180</v>
      </c>
      <c r="E24" s="20">
        <v>180</v>
      </c>
      <c r="F24" s="20">
        <v>180</v>
      </c>
      <c r="G24" s="20">
        <v>180</v>
      </c>
      <c r="H24" s="20">
        <v>180</v>
      </c>
      <c r="I24" s="20">
        <v>180</v>
      </c>
      <c r="J24" s="20">
        <v>180</v>
      </c>
      <c r="K24" s="20">
        <v>180</v>
      </c>
      <c r="L24" s="20">
        <v>180</v>
      </c>
      <c r="M24" s="20">
        <v>180</v>
      </c>
      <c r="N24" s="20">
        <v>180</v>
      </c>
      <c r="O24" s="20">
        <v>180</v>
      </c>
    </row>
    <row r="25" spans="1:15" x14ac:dyDescent="0.2">
      <c r="A25" s="11" t="s">
        <v>25</v>
      </c>
      <c r="B25" s="4"/>
      <c r="C25" s="12">
        <f t="shared" si="3"/>
        <v>0</v>
      </c>
      <c r="D25" s="20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</row>
    <row r="26" spans="1:15" x14ac:dyDescent="0.2">
      <c r="A26" s="19" t="s">
        <v>129</v>
      </c>
      <c r="B26" s="4"/>
      <c r="C26" s="12"/>
      <c r="D26" s="20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spans="1:15" x14ac:dyDescent="0.2">
      <c r="A27" s="4" t="s">
        <v>26</v>
      </c>
      <c r="B27" s="4"/>
      <c r="C27" s="12">
        <f t="shared" si="3"/>
        <v>539</v>
      </c>
      <c r="D27" s="20">
        <v>15</v>
      </c>
      <c r="E27" s="21">
        <v>15</v>
      </c>
      <c r="F27" s="21">
        <v>15</v>
      </c>
      <c r="G27" s="21">
        <v>15</v>
      </c>
      <c r="H27" s="21">
        <v>15</v>
      </c>
      <c r="I27" s="21">
        <v>15</v>
      </c>
      <c r="J27" s="21">
        <v>15</v>
      </c>
      <c r="K27" s="21">
        <f>187+15</f>
        <v>202</v>
      </c>
      <c r="L27" s="21">
        <v>15</v>
      </c>
      <c r="M27" s="21">
        <v>15</v>
      </c>
      <c r="N27" s="21">
        <f>187+15</f>
        <v>202</v>
      </c>
      <c r="O27" s="21"/>
    </row>
    <row r="28" spans="1:15" x14ac:dyDescent="0.2">
      <c r="A28" s="4" t="s">
        <v>27</v>
      </c>
      <c r="B28" s="4"/>
      <c r="C28" s="12">
        <f t="shared" si="3"/>
        <v>2960</v>
      </c>
      <c r="D28" s="20"/>
      <c r="E28" s="21"/>
      <c r="F28" s="21">
        <v>556</v>
      </c>
      <c r="G28" s="21"/>
      <c r="H28" s="21"/>
      <c r="I28" s="21">
        <v>556</v>
      </c>
      <c r="J28" s="21">
        <v>736</v>
      </c>
      <c r="K28" s="21"/>
      <c r="L28" s="21"/>
      <c r="M28" s="21">
        <v>556</v>
      </c>
      <c r="N28" s="21"/>
      <c r="O28" s="21">
        <v>556</v>
      </c>
    </row>
    <row r="29" spans="1:15" x14ac:dyDescent="0.2">
      <c r="A29" s="4" t="s">
        <v>28</v>
      </c>
      <c r="B29" s="4"/>
      <c r="C29" s="12">
        <f t="shared" si="3"/>
        <v>0</v>
      </c>
      <c r="D29" s="20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</row>
    <row r="30" spans="1:15" x14ac:dyDescent="0.2">
      <c r="A30" s="13" t="s">
        <v>29</v>
      </c>
      <c r="B30" s="4"/>
      <c r="C30" s="12">
        <f t="shared" si="3"/>
        <v>0</v>
      </c>
      <c r="D30" s="20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</row>
    <row r="31" spans="1:15" x14ac:dyDescent="0.2">
      <c r="A31" s="13" t="s">
        <v>30</v>
      </c>
      <c r="B31" s="4"/>
      <c r="C31" s="12">
        <f t="shared" si="3"/>
        <v>0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1:15" x14ac:dyDescent="0.2">
      <c r="A32" s="19" t="s">
        <v>130</v>
      </c>
      <c r="B32" s="13"/>
      <c r="C32" s="12"/>
      <c r="D32" s="24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x14ac:dyDescent="0.2">
      <c r="A33" s="11" t="s">
        <v>31</v>
      </c>
      <c r="B33" s="4"/>
      <c r="C33" s="12">
        <f t="shared" si="3"/>
        <v>8000.0000000000009</v>
      </c>
      <c r="D33" s="21">
        <v>666.66666666666663</v>
      </c>
      <c r="E33" s="21">
        <v>666.66666666666663</v>
      </c>
      <c r="F33" s="21">
        <v>666.66666666666663</v>
      </c>
      <c r="G33" s="21">
        <v>666.66666666666663</v>
      </c>
      <c r="H33" s="21">
        <v>666.66666666666663</v>
      </c>
      <c r="I33" s="21">
        <v>666.66666666666663</v>
      </c>
      <c r="J33" s="21">
        <v>666.66666666666663</v>
      </c>
      <c r="K33" s="21">
        <v>666.66666666666663</v>
      </c>
      <c r="L33" s="21">
        <v>666.66666666666663</v>
      </c>
      <c r="M33" s="21">
        <v>666.66666666666663</v>
      </c>
      <c r="N33" s="21">
        <v>666.66666666666663</v>
      </c>
      <c r="O33" s="21">
        <v>666.66666666666663</v>
      </c>
    </row>
    <row r="34" spans="1:15" x14ac:dyDescent="0.2">
      <c r="A34" s="11" t="s">
        <v>32</v>
      </c>
      <c r="B34" s="4"/>
      <c r="C34" s="12">
        <f t="shared" si="3"/>
        <v>3000</v>
      </c>
      <c r="D34" s="20">
        <f>3000/4</f>
        <v>750</v>
      </c>
      <c r="E34" s="21"/>
      <c r="F34" s="21"/>
      <c r="G34" s="21">
        <v>750</v>
      </c>
      <c r="H34" s="21"/>
      <c r="I34" s="21"/>
      <c r="J34" s="21">
        <v>750</v>
      </c>
      <c r="K34" s="21"/>
      <c r="L34" s="21"/>
      <c r="M34" s="21">
        <v>750</v>
      </c>
      <c r="N34" s="21"/>
      <c r="O34" s="21"/>
    </row>
    <row r="35" spans="1:15" x14ac:dyDescent="0.2">
      <c r="A35" s="11" t="s">
        <v>33</v>
      </c>
      <c r="B35" s="4"/>
      <c r="C35" s="12">
        <f t="shared" si="3"/>
        <v>0</v>
      </c>
      <c r="D35" s="20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</row>
    <row r="36" spans="1:15" x14ac:dyDescent="0.2">
      <c r="A36" s="11" t="s">
        <v>34</v>
      </c>
      <c r="B36" s="82"/>
      <c r="C36" s="12">
        <f t="shared" si="3"/>
        <v>11300</v>
      </c>
      <c r="D36" s="20">
        <f>D4*10%</f>
        <v>1700</v>
      </c>
      <c r="E36" s="20">
        <f>E4*10%</f>
        <v>1600</v>
      </c>
      <c r="F36" s="20"/>
      <c r="G36" s="20">
        <f>G4*10%</f>
        <v>2200</v>
      </c>
      <c r="H36" s="20">
        <f>H4*10%</f>
        <v>1400</v>
      </c>
      <c r="I36" s="20"/>
      <c r="J36" s="20">
        <f>J4*10%</f>
        <v>2200</v>
      </c>
      <c r="K36" s="20"/>
      <c r="L36" s="20"/>
      <c r="M36" s="20">
        <f>M4*10%</f>
        <v>2200</v>
      </c>
      <c r="N36" s="20"/>
      <c r="O36" s="20"/>
    </row>
    <row r="37" spans="1:15" x14ac:dyDescent="0.2">
      <c r="A37" s="11" t="s">
        <v>35</v>
      </c>
      <c r="B37" s="82"/>
      <c r="C37" s="12">
        <f t="shared" si="3"/>
        <v>0</v>
      </c>
      <c r="D37" s="20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x14ac:dyDescent="0.2">
      <c r="A38" s="22" t="s">
        <v>36</v>
      </c>
      <c r="B38" s="4"/>
      <c r="C38" s="12">
        <f t="shared" si="3"/>
        <v>0</v>
      </c>
      <c r="D38" s="20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</row>
    <row r="39" spans="1:15" x14ac:dyDescent="0.2">
      <c r="A39" s="19" t="s">
        <v>131</v>
      </c>
      <c r="B39" s="13"/>
      <c r="C39" s="12"/>
      <c r="D39" s="24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spans="1:15" x14ac:dyDescent="0.2">
      <c r="A40" s="11" t="s">
        <v>37</v>
      </c>
      <c r="B40" s="4"/>
      <c r="C40" s="12">
        <f t="shared" si="3"/>
        <v>4800</v>
      </c>
      <c r="D40" s="20"/>
      <c r="E40" s="21">
        <v>4800</v>
      </c>
      <c r="F40" s="21"/>
      <c r="G40" s="21"/>
      <c r="H40" s="21"/>
      <c r="I40" s="21"/>
      <c r="J40" s="21"/>
      <c r="K40" s="21"/>
      <c r="L40" s="21"/>
      <c r="M40" s="21"/>
      <c r="N40" s="21"/>
      <c r="O40" s="21"/>
    </row>
    <row r="41" spans="1:15" x14ac:dyDescent="0.2">
      <c r="A41" s="11" t="s">
        <v>38</v>
      </c>
      <c r="B41" s="4"/>
      <c r="C41" s="12">
        <f t="shared" si="3"/>
        <v>2300</v>
      </c>
      <c r="D41" s="20">
        <v>2300</v>
      </c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</row>
    <row r="42" spans="1:15" x14ac:dyDescent="0.2">
      <c r="A42" s="11" t="s">
        <v>39</v>
      </c>
      <c r="B42" s="82"/>
      <c r="C42" s="12">
        <f t="shared" si="3"/>
        <v>2600</v>
      </c>
      <c r="D42" s="20">
        <v>1000</v>
      </c>
      <c r="E42" s="21"/>
      <c r="F42" s="21"/>
      <c r="G42" s="21"/>
      <c r="H42" s="21"/>
      <c r="I42" s="21"/>
      <c r="J42" s="21"/>
      <c r="K42" s="21">
        <v>1000</v>
      </c>
      <c r="L42" s="25">
        <v>600</v>
      </c>
      <c r="M42" s="21"/>
      <c r="N42" s="21"/>
      <c r="O42" s="21"/>
    </row>
    <row r="43" spans="1:15" x14ac:dyDescent="0.2">
      <c r="A43" s="11" t="s">
        <v>40</v>
      </c>
      <c r="B43" s="82"/>
      <c r="C43" s="12">
        <f t="shared" si="3"/>
        <v>7800</v>
      </c>
      <c r="D43" s="20">
        <v>2800</v>
      </c>
      <c r="E43" s="21"/>
      <c r="F43" s="21"/>
      <c r="G43" s="21"/>
      <c r="H43" s="21"/>
      <c r="I43" s="21"/>
      <c r="J43" s="21"/>
      <c r="K43" s="21">
        <v>5000</v>
      </c>
      <c r="L43" s="21"/>
      <c r="M43" s="21"/>
      <c r="N43" s="21"/>
      <c r="O43" s="21"/>
    </row>
    <row r="44" spans="1:15" x14ac:dyDescent="0.2">
      <c r="A44" s="11" t="s">
        <v>41</v>
      </c>
      <c r="B44" s="82"/>
      <c r="C44" s="12">
        <f t="shared" si="3"/>
        <v>1400</v>
      </c>
      <c r="D44" s="20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>
        <v>1400</v>
      </c>
    </row>
    <row r="45" spans="1:15" x14ac:dyDescent="0.2">
      <c r="A45" s="11" t="s">
        <v>44</v>
      </c>
      <c r="B45" s="82"/>
      <c r="C45" s="12">
        <f t="shared" si="3"/>
        <v>0</v>
      </c>
      <c r="D45" s="20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</row>
    <row r="46" spans="1:15" x14ac:dyDescent="0.2">
      <c r="A46" s="11" t="s">
        <v>42</v>
      </c>
      <c r="B46" s="4"/>
      <c r="C46" s="12">
        <f t="shared" si="3"/>
        <v>9360</v>
      </c>
      <c r="D46" s="20">
        <v>1000</v>
      </c>
      <c r="E46" s="21">
        <v>600</v>
      </c>
      <c r="F46" s="21">
        <v>1000</v>
      </c>
      <c r="G46" s="21">
        <v>900</v>
      </c>
      <c r="H46" s="21">
        <v>760</v>
      </c>
      <c r="I46" s="21">
        <v>600</v>
      </c>
      <c r="J46" s="21">
        <v>1000</v>
      </c>
      <c r="K46" s="21">
        <v>800</v>
      </c>
      <c r="L46" s="21">
        <v>1000</v>
      </c>
      <c r="M46" s="21">
        <v>500</v>
      </c>
      <c r="N46" s="21">
        <v>600</v>
      </c>
      <c r="O46" s="21">
        <v>600</v>
      </c>
    </row>
    <row r="47" spans="1:15" x14ac:dyDescent="0.2">
      <c r="A47" s="11" t="s">
        <v>43</v>
      </c>
      <c r="B47" s="82"/>
      <c r="C47" s="12">
        <f t="shared" si="3"/>
        <v>6900</v>
      </c>
      <c r="D47" s="20">
        <v>400</v>
      </c>
      <c r="E47" s="21">
        <v>400</v>
      </c>
      <c r="F47" s="21">
        <v>900</v>
      </c>
      <c r="G47" s="21">
        <v>1200</v>
      </c>
      <c r="H47" s="21">
        <v>600</v>
      </c>
      <c r="I47" s="21">
        <v>400</v>
      </c>
      <c r="J47" s="21">
        <v>400</v>
      </c>
      <c r="K47" s="21">
        <v>600</v>
      </c>
      <c r="L47" s="21">
        <v>600</v>
      </c>
      <c r="M47" s="21">
        <v>400</v>
      </c>
      <c r="N47" s="21">
        <v>400</v>
      </c>
      <c r="O47" s="21">
        <v>600</v>
      </c>
    </row>
    <row r="48" spans="1:15" x14ac:dyDescent="0.2">
      <c r="A48" s="22" t="s">
        <v>44</v>
      </c>
      <c r="B48" s="4"/>
      <c r="C48" s="12">
        <f t="shared" si="3"/>
        <v>0</v>
      </c>
      <c r="D48" s="20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</row>
    <row r="49" spans="1:15" x14ac:dyDescent="0.2">
      <c r="A49" s="22" t="s">
        <v>44</v>
      </c>
      <c r="B49" s="4"/>
      <c r="C49" s="12">
        <f t="shared" si="3"/>
        <v>0</v>
      </c>
      <c r="D49" s="20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</row>
    <row r="50" spans="1:15" x14ac:dyDescent="0.2">
      <c r="A50" s="18" t="s">
        <v>45</v>
      </c>
      <c r="B50" s="13"/>
      <c r="C50" s="12"/>
      <c r="D50" s="24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</row>
    <row r="51" spans="1:15" x14ac:dyDescent="0.2">
      <c r="A51" s="13" t="s">
        <v>46</v>
      </c>
      <c r="B51" s="4"/>
      <c r="C51" s="12">
        <f t="shared" si="3"/>
        <v>10000</v>
      </c>
      <c r="D51" s="26"/>
      <c r="E51" s="26"/>
      <c r="F51" s="26">
        <v>10000</v>
      </c>
      <c r="G51" s="26"/>
      <c r="H51" s="26"/>
      <c r="I51" s="26"/>
      <c r="J51" s="26"/>
      <c r="K51" s="26"/>
      <c r="L51" s="26"/>
      <c r="M51" s="26"/>
      <c r="N51" s="26"/>
      <c r="O51" s="26"/>
    </row>
    <row r="52" spans="1:15" x14ac:dyDescent="0.2">
      <c r="A52" s="13" t="s">
        <v>47</v>
      </c>
      <c r="B52" s="27">
        <v>6.7799999999999999E-2</v>
      </c>
      <c r="C52" s="12">
        <f t="shared" si="3"/>
        <v>1162.9946706957687</v>
      </c>
      <c r="D52" s="23">
        <f>IF(C72&gt;0,0,$B$52*C72*-1)/12</f>
        <v>282.5</v>
      </c>
      <c r="E52" s="28">
        <f t="shared" ref="E52:O52" si="4">IF(D73&gt;0,0,$B$52*D73*-1)/12</f>
        <v>261.20420833333327</v>
      </c>
      <c r="F52" s="28">
        <f t="shared" si="4"/>
        <v>81.260395443749957</v>
      </c>
      <c r="G52" s="28">
        <f t="shared" si="4"/>
        <v>183.00141667800713</v>
      </c>
      <c r="H52" s="28">
        <f t="shared" si="4"/>
        <v>95.575208015571206</v>
      </c>
      <c r="I52" s="28">
        <f t="shared" si="4"/>
        <v>34.085741274192522</v>
      </c>
      <c r="J52" s="28">
        <f t="shared" si="4"/>
        <v>73.76240904572505</v>
      </c>
      <c r="K52" s="28">
        <f t="shared" si="4"/>
        <v>0</v>
      </c>
      <c r="L52" s="28">
        <f t="shared" si="4"/>
        <v>42.915833323500038</v>
      </c>
      <c r="M52" s="28">
        <f t="shared" si="4"/>
        <v>88.461891115111143</v>
      </c>
      <c r="N52" s="28">
        <f t="shared" si="4"/>
        <v>0</v>
      </c>
      <c r="O52" s="28">
        <f t="shared" si="4"/>
        <v>20.22756746657819</v>
      </c>
    </row>
    <row r="53" spans="1:15" x14ac:dyDescent="0.2">
      <c r="A53" s="13" t="s">
        <v>48</v>
      </c>
      <c r="B53" s="4"/>
      <c r="C53" s="12">
        <f t="shared" si="3"/>
        <v>0</v>
      </c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</row>
    <row r="54" spans="1:15" x14ac:dyDescent="0.2">
      <c r="A54" s="83" t="s">
        <v>121</v>
      </c>
      <c r="B54" s="4"/>
      <c r="C54" s="12">
        <f t="shared" si="3"/>
        <v>2400</v>
      </c>
      <c r="D54" s="21">
        <v>200</v>
      </c>
      <c r="E54" s="21">
        <v>200</v>
      </c>
      <c r="F54" s="21">
        <v>200</v>
      </c>
      <c r="G54" s="21">
        <v>200</v>
      </c>
      <c r="H54" s="21">
        <v>200</v>
      </c>
      <c r="I54" s="21">
        <v>200</v>
      </c>
      <c r="J54" s="21">
        <v>200</v>
      </c>
      <c r="K54" s="21">
        <v>200</v>
      </c>
      <c r="L54" s="21">
        <v>200</v>
      </c>
      <c r="M54" s="21">
        <v>200</v>
      </c>
      <c r="N54" s="21">
        <v>200</v>
      </c>
      <c r="O54" s="21">
        <v>200</v>
      </c>
    </row>
    <row r="55" spans="1:15" x14ac:dyDescent="0.2">
      <c r="A55" s="13" t="s">
        <v>49</v>
      </c>
      <c r="B55" s="4"/>
      <c r="C55" s="12">
        <f t="shared" si="3"/>
        <v>7200</v>
      </c>
      <c r="D55" s="21">
        <v>600</v>
      </c>
      <c r="E55" s="21">
        <v>600</v>
      </c>
      <c r="F55" s="21">
        <v>600</v>
      </c>
      <c r="G55" s="21">
        <v>600</v>
      </c>
      <c r="H55" s="21">
        <v>600</v>
      </c>
      <c r="I55" s="21">
        <v>600</v>
      </c>
      <c r="J55" s="21">
        <v>600</v>
      </c>
      <c r="K55" s="21">
        <v>600</v>
      </c>
      <c r="L55" s="21">
        <v>600</v>
      </c>
      <c r="M55" s="21">
        <v>600</v>
      </c>
      <c r="N55" s="21">
        <v>600</v>
      </c>
      <c r="O55" s="21">
        <v>600</v>
      </c>
    </row>
    <row r="56" spans="1:15" x14ac:dyDescent="0.2">
      <c r="A56" s="13" t="s">
        <v>50</v>
      </c>
      <c r="B56" s="4"/>
      <c r="C56" s="12">
        <f t="shared" si="3"/>
        <v>0</v>
      </c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</row>
    <row r="57" spans="1:15" x14ac:dyDescent="0.2">
      <c r="A57" s="4" t="s">
        <v>51</v>
      </c>
      <c r="B57" s="4"/>
      <c r="C57" s="12">
        <f t="shared" si="3"/>
        <v>0</v>
      </c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</row>
    <row r="58" spans="1:15" x14ac:dyDescent="0.2">
      <c r="A58" s="13" t="s">
        <v>52</v>
      </c>
      <c r="C58" s="12">
        <f t="shared" si="3"/>
        <v>7724.0000000000009</v>
      </c>
      <c r="D58" s="14">
        <f t="shared" ref="D58:O58" si="5">(SUM(D17:D25)*0.1)+(SUM(D33:D38)*0.1)+(SUM(D40:D49)*0.1)</f>
        <v>1306.6666666666667</v>
      </c>
      <c r="E58" s="14">
        <f t="shared" si="5"/>
        <v>1111.6666666666665</v>
      </c>
      <c r="F58" s="14">
        <f t="shared" si="5"/>
        <v>346.66666666666669</v>
      </c>
      <c r="G58" s="14">
        <f t="shared" si="5"/>
        <v>751.66666666666674</v>
      </c>
      <c r="H58" s="14">
        <f t="shared" si="5"/>
        <v>432.66666666666663</v>
      </c>
      <c r="I58" s="14">
        <f t="shared" si="5"/>
        <v>371.66666666666669</v>
      </c>
      <c r="J58" s="14">
        <f t="shared" si="5"/>
        <v>636.66666666666674</v>
      </c>
      <c r="K58" s="14">
        <f t="shared" si="5"/>
        <v>896.66666666666674</v>
      </c>
      <c r="L58" s="14">
        <f t="shared" si="5"/>
        <v>591.66666666666674</v>
      </c>
      <c r="M58" s="14">
        <f t="shared" si="5"/>
        <v>586.66666666666674</v>
      </c>
      <c r="N58" s="14">
        <f t="shared" si="5"/>
        <v>274.66666666666669</v>
      </c>
      <c r="O58" s="14">
        <f t="shared" si="5"/>
        <v>416.66666666666669</v>
      </c>
    </row>
    <row r="59" spans="1:15" ht="13.5" thickBot="1" x14ac:dyDescent="0.25">
      <c r="A59" s="15" t="s">
        <v>53</v>
      </c>
      <c r="B59" s="8"/>
      <c r="C59" s="16">
        <f>IF(SUM(C17:C58)=SUM(D59:O59),SUM(C17:C58),ERROR)</f>
        <v>109225.99467069577</v>
      </c>
      <c r="D59" s="17">
        <f t="shared" ref="D59:O59" si="6">SUM(D17:D58)</f>
        <v>15470.833333333332</v>
      </c>
      <c r="E59" s="17">
        <f t="shared" si="6"/>
        <v>13304.537541666665</v>
      </c>
      <c r="F59" s="17">
        <f t="shared" si="6"/>
        <v>15265.593728777081</v>
      </c>
      <c r="G59" s="17">
        <f t="shared" si="6"/>
        <v>9266.3347500113396</v>
      </c>
      <c r="H59" s="17">
        <f t="shared" si="6"/>
        <v>5669.9085413489038</v>
      </c>
      <c r="I59" s="17">
        <f t="shared" si="6"/>
        <v>5493.4190746075255</v>
      </c>
      <c r="J59" s="17">
        <f t="shared" si="6"/>
        <v>8628.0957423790569</v>
      </c>
      <c r="K59" s="17">
        <f t="shared" si="6"/>
        <v>10865.333333333332</v>
      </c>
      <c r="L59" s="17">
        <f t="shared" si="6"/>
        <v>7366.249166656833</v>
      </c>
      <c r="M59" s="17">
        <f t="shared" si="6"/>
        <v>7912.7952244484441</v>
      </c>
      <c r="N59" s="17">
        <f t="shared" si="6"/>
        <v>4023.333333333333</v>
      </c>
      <c r="O59" s="17">
        <f t="shared" si="6"/>
        <v>5959.560900799911</v>
      </c>
    </row>
    <row r="60" spans="1:15" x14ac:dyDescent="0.2">
      <c r="A60" s="18" t="s">
        <v>16</v>
      </c>
      <c r="B60" s="1"/>
      <c r="C60" s="12">
        <f t="shared" ref="C60:O60" si="7">C14</f>
        <v>159732</v>
      </c>
      <c r="D60" s="14">
        <f t="shared" si="7"/>
        <v>19640</v>
      </c>
      <c r="E60" s="14">
        <f t="shared" si="7"/>
        <v>45553</v>
      </c>
      <c r="F60" s="14">
        <f t="shared" si="7"/>
        <v>940</v>
      </c>
      <c r="G60" s="14">
        <f t="shared" si="7"/>
        <v>25140</v>
      </c>
      <c r="H60" s="14">
        <f t="shared" si="7"/>
        <v>16953</v>
      </c>
      <c r="I60" s="14">
        <f t="shared" si="7"/>
        <v>940</v>
      </c>
      <c r="J60" s="14">
        <f t="shared" si="7"/>
        <v>25140</v>
      </c>
      <c r="K60" s="14">
        <f t="shared" si="7"/>
        <v>613</v>
      </c>
      <c r="L60" s="14">
        <f t="shared" si="7"/>
        <v>0</v>
      </c>
      <c r="M60" s="14">
        <f t="shared" si="7"/>
        <v>24200</v>
      </c>
      <c r="N60" s="14">
        <f t="shared" si="7"/>
        <v>613</v>
      </c>
      <c r="O60" s="14">
        <f t="shared" si="7"/>
        <v>0</v>
      </c>
    </row>
    <row r="61" spans="1:15" ht="13.5" thickBot="1" x14ac:dyDescent="0.25">
      <c r="A61" s="15" t="s">
        <v>54</v>
      </c>
      <c r="B61" s="8"/>
      <c r="C61" s="16">
        <f t="shared" ref="C61:O61" si="8">C60-C59</f>
        <v>50506.005329304229</v>
      </c>
      <c r="D61" s="17">
        <f t="shared" si="8"/>
        <v>4169.1666666666679</v>
      </c>
      <c r="E61" s="17">
        <f t="shared" si="8"/>
        <v>32248.462458333335</v>
      </c>
      <c r="F61" s="17">
        <f t="shared" si="8"/>
        <v>-14325.593728777081</v>
      </c>
      <c r="G61" s="17">
        <f t="shared" si="8"/>
        <v>15873.66524998866</v>
      </c>
      <c r="H61" s="17">
        <f t="shared" si="8"/>
        <v>11283.091458651095</v>
      </c>
      <c r="I61" s="17">
        <f t="shared" si="8"/>
        <v>-4553.4190746075255</v>
      </c>
      <c r="J61" s="17">
        <f t="shared" si="8"/>
        <v>16511.904257620943</v>
      </c>
      <c r="K61" s="17">
        <f t="shared" si="8"/>
        <v>-10252.333333333332</v>
      </c>
      <c r="L61" s="17">
        <f t="shared" si="8"/>
        <v>-7366.249166656833</v>
      </c>
      <c r="M61" s="17">
        <f t="shared" si="8"/>
        <v>16287.204775551556</v>
      </c>
      <c r="N61" s="17">
        <f t="shared" si="8"/>
        <v>-3410.333333333333</v>
      </c>
      <c r="O61" s="17">
        <f t="shared" si="8"/>
        <v>-5959.560900799911</v>
      </c>
    </row>
    <row r="62" spans="1:15" x14ac:dyDescent="0.2">
      <c r="A62" s="29" t="s">
        <v>55</v>
      </c>
      <c r="B62" s="29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</row>
    <row r="63" spans="1:15" x14ac:dyDescent="0.2">
      <c r="A63" s="31" t="s">
        <v>56</v>
      </c>
      <c r="B63" s="32"/>
      <c r="C63" s="12">
        <f>SUM(D63:O63)</f>
        <v>4800</v>
      </c>
      <c r="D63" s="4">
        <v>400</v>
      </c>
      <c r="E63" s="4">
        <v>400</v>
      </c>
      <c r="F63" s="4">
        <v>400</v>
      </c>
      <c r="G63" s="4">
        <v>400</v>
      </c>
      <c r="H63" s="4">
        <v>400</v>
      </c>
      <c r="I63" s="4">
        <v>400</v>
      </c>
      <c r="J63" s="4">
        <v>400</v>
      </c>
      <c r="K63" s="4">
        <v>400</v>
      </c>
      <c r="L63" s="4">
        <v>400</v>
      </c>
      <c r="M63" s="4">
        <v>400</v>
      </c>
      <c r="N63" s="4">
        <v>400</v>
      </c>
      <c r="O63" s="4">
        <v>400</v>
      </c>
    </row>
    <row r="64" spans="1:15" x14ac:dyDescent="0.2">
      <c r="A64" s="32" t="s">
        <v>57</v>
      </c>
      <c r="B64" s="32"/>
      <c r="C64" s="12">
        <f>SUM(D64:O64)</f>
        <v>0</v>
      </c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1:16" x14ac:dyDescent="0.2">
      <c r="A65" s="32" t="s">
        <v>58</v>
      </c>
      <c r="B65" s="32"/>
      <c r="C65" s="12">
        <f>SUM(D65:O65)</f>
        <v>0</v>
      </c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1:16" x14ac:dyDescent="0.2">
      <c r="A66" s="32" t="s">
        <v>44</v>
      </c>
      <c r="B66" s="32"/>
      <c r="C66" s="12">
        <f>SUM(D66:O66)</f>
        <v>0</v>
      </c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</row>
    <row r="67" spans="1:16" ht="13.5" thickBot="1" x14ac:dyDescent="0.25">
      <c r="A67" s="15" t="s">
        <v>59</v>
      </c>
      <c r="B67" s="8"/>
      <c r="C67" s="16">
        <f>IF(SUM(C63:C66)=SUM(D67:O67),SUM(C63:C66),ERROR)</f>
        <v>4800</v>
      </c>
      <c r="D67" s="17">
        <f>SUM(D63:D66)</f>
        <v>400</v>
      </c>
      <c r="E67" s="17">
        <f t="shared" ref="E67:O67" si="9">SUM(E63:E66)</f>
        <v>400</v>
      </c>
      <c r="F67" s="17">
        <f t="shared" si="9"/>
        <v>400</v>
      </c>
      <c r="G67" s="17">
        <f t="shared" si="9"/>
        <v>400</v>
      </c>
      <c r="H67" s="17">
        <f t="shared" si="9"/>
        <v>400</v>
      </c>
      <c r="I67" s="17">
        <f t="shared" si="9"/>
        <v>400</v>
      </c>
      <c r="J67" s="17">
        <f t="shared" si="9"/>
        <v>400</v>
      </c>
      <c r="K67" s="17">
        <f t="shared" si="9"/>
        <v>400</v>
      </c>
      <c r="L67" s="17">
        <f t="shared" si="9"/>
        <v>400</v>
      </c>
      <c r="M67" s="17">
        <f t="shared" si="9"/>
        <v>400</v>
      </c>
      <c r="N67" s="17">
        <f t="shared" si="9"/>
        <v>400</v>
      </c>
      <c r="O67" s="17">
        <f t="shared" si="9"/>
        <v>400</v>
      </c>
    </row>
    <row r="68" spans="1:16" x14ac:dyDescent="0.2">
      <c r="A68" s="18" t="s">
        <v>60</v>
      </c>
      <c r="B68" s="1"/>
      <c r="C68" s="12">
        <f>SUM(D68:O68)</f>
        <v>6392.666666666667</v>
      </c>
      <c r="D68" s="33"/>
      <c r="E68" s="33"/>
      <c r="F68" s="33">
        <f>(D13+E13)-(D58+E58)</f>
        <v>3281.666666666667</v>
      </c>
      <c r="G68" s="33"/>
      <c r="H68" s="33"/>
      <c r="I68" s="33">
        <f>(F13+G13+H13)-(F58+G58+H58)</f>
        <v>2069</v>
      </c>
      <c r="J68" s="33"/>
      <c r="K68" s="33"/>
      <c r="L68" s="33">
        <f>(I13+J13+K13)-(I58+J58+K58)</f>
        <v>294.99999999999977</v>
      </c>
      <c r="M68" s="33"/>
      <c r="N68" s="33"/>
      <c r="O68" s="33">
        <f>(L13+M13+N13)-(L58+M58+N58)</f>
        <v>746.99999999999977</v>
      </c>
    </row>
    <row r="69" spans="1:16" x14ac:dyDescent="0.2">
      <c r="A69" s="34" t="s">
        <v>61</v>
      </c>
      <c r="B69" s="35"/>
      <c r="C69" s="12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</row>
    <row r="70" spans="1:16" ht="13.5" thickBot="1" x14ac:dyDescent="0.25">
      <c r="A70" s="15" t="s">
        <v>124</v>
      </c>
      <c r="B70" s="8"/>
      <c r="C70" s="16">
        <f t="shared" ref="C70:O70" si="10">C61-C67-C68</f>
        <v>39313.338662637565</v>
      </c>
      <c r="D70" s="17">
        <f t="shared" si="10"/>
        <v>3769.1666666666679</v>
      </c>
      <c r="E70" s="17">
        <f t="shared" si="10"/>
        <v>31848.462458333335</v>
      </c>
      <c r="F70" s="17">
        <f t="shared" si="10"/>
        <v>-18007.260395443747</v>
      </c>
      <c r="G70" s="17">
        <f t="shared" si="10"/>
        <v>15473.66524998866</v>
      </c>
      <c r="H70" s="17">
        <f t="shared" si="10"/>
        <v>10883.091458651095</v>
      </c>
      <c r="I70" s="17">
        <f t="shared" si="10"/>
        <v>-7022.4190746075255</v>
      </c>
      <c r="J70" s="17">
        <f t="shared" si="10"/>
        <v>16111.904257620943</v>
      </c>
      <c r="K70" s="17">
        <f t="shared" si="10"/>
        <v>-10652.333333333332</v>
      </c>
      <c r="L70" s="17">
        <f t="shared" si="10"/>
        <v>-8061.249166656833</v>
      </c>
      <c r="M70" s="17">
        <f t="shared" si="10"/>
        <v>15887.204775551556</v>
      </c>
      <c r="N70" s="17">
        <f t="shared" si="10"/>
        <v>-3810.333333333333</v>
      </c>
      <c r="O70" s="17">
        <f t="shared" si="10"/>
        <v>-7106.560900799911</v>
      </c>
      <c r="P70" s="25"/>
    </row>
    <row r="71" spans="1:16" x14ac:dyDescent="0.2">
      <c r="A71" s="18" t="s">
        <v>127</v>
      </c>
      <c r="B71" s="1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</row>
    <row r="72" spans="1:16" x14ac:dyDescent="0.2">
      <c r="A72" s="83" t="s">
        <v>125</v>
      </c>
      <c r="C72" s="37">
        <v>-50000</v>
      </c>
      <c r="D72" s="38" t="str">
        <f t="shared" ref="D72:O72" si="11">D3</f>
        <v>Dec  16</v>
      </c>
      <c r="E72" s="38" t="str">
        <f t="shared" si="11"/>
        <v>Jan 17</v>
      </c>
      <c r="F72" s="38" t="str">
        <f t="shared" si="11"/>
        <v>Feb 17</v>
      </c>
      <c r="G72" s="38" t="str">
        <f t="shared" si="11"/>
        <v>Mar 17</v>
      </c>
      <c r="H72" s="38" t="str">
        <f t="shared" si="11"/>
        <v>Apr 17</v>
      </c>
      <c r="I72" s="38" t="str">
        <f t="shared" si="11"/>
        <v>May 17</v>
      </c>
      <c r="J72" s="38" t="str">
        <f t="shared" si="11"/>
        <v>Jun 17</v>
      </c>
      <c r="K72" s="38" t="str">
        <f t="shared" si="11"/>
        <v>Jul 17</v>
      </c>
      <c r="L72" s="38" t="str">
        <f t="shared" si="11"/>
        <v>Aug 17</v>
      </c>
      <c r="M72" s="38" t="str">
        <f t="shared" si="11"/>
        <v>Sep 17</v>
      </c>
      <c r="N72" s="38" t="str">
        <f t="shared" si="11"/>
        <v>Oct 17</v>
      </c>
      <c r="O72" s="38" t="str">
        <f t="shared" si="11"/>
        <v>Nov 17</v>
      </c>
    </row>
    <row r="73" spans="1:16" x14ac:dyDescent="0.2">
      <c r="A73" s="83" t="s">
        <v>126</v>
      </c>
      <c r="C73" s="36">
        <f>O73</f>
        <v>-10686.661337362422</v>
      </c>
      <c r="D73" s="14">
        <f>C72+D70</f>
        <v>-46230.833333333328</v>
      </c>
      <c r="E73" s="14">
        <f t="shared" ref="E73:O73" si="12">D73+E70</f>
        <v>-14382.370874999993</v>
      </c>
      <c r="F73" s="14">
        <f t="shared" si="12"/>
        <v>-32389.631270443741</v>
      </c>
      <c r="G73" s="14">
        <f t="shared" si="12"/>
        <v>-16915.966020455082</v>
      </c>
      <c r="H73" s="14">
        <f t="shared" si="12"/>
        <v>-6032.8745618039866</v>
      </c>
      <c r="I73" s="14">
        <f t="shared" si="12"/>
        <v>-13055.293636411512</v>
      </c>
      <c r="J73" s="14">
        <f t="shared" si="12"/>
        <v>3056.610621209431</v>
      </c>
      <c r="K73" s="14">
        <f t="shared" si="12"/>
        <v>-7595.7227121239011</v>
      </c>
      <c r="L73" s="14">
        <f t="shared" si="12"/>
        <v>-15656.971878780734</v>
      </c>
      <c r="M73" s="14">
        <f t="shared" si="12"/>
        <v>230.23289677082175</v>
      </c>
      <c r="N73" s="14">
        <f t="shared" si="12"/>
        <v>-3580.1004365625113</v>
      </c>
      <c r="O73" s="14">
        <f t="shared" si="12"/>
        <v>-10686.661337362422</v>
      </c>
    </row>
    <row r="74" spans="1:16" x14ac:dyDescent="0.2">
      <c r="A74" s="13" t="s">
        <v>62</v>
      </c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</row>
    <row r="75" spans="1:16" x14ac:dyDescent="0.2"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</row>
    <row r="76" spans="1:16" x14ac:dyDescent="0.2">
      <c r="A76" s="5" t="s">
        <v>63</v>
      </c>
      <c r="G76" s="39"/>
    </row>
    <row r="77" spans="1:16" x14ac:dyDescent="0.2">
      <c r="A77" s="40" t="s">
        <v>64</v>
      </c>
    </row>
    <row r="78" spans="1:16" x14ac:dyDescent="0.2">
      <c r="A78" s="40" t="s">
        <v>65</v>
      </c>
    </row>
    <row r="79" spans="1:16" x14ac:dyDescent="0.2">
      <c r="A79" s="86" t="s">
        <v>120</v>
      </c>
      <c r="B79" s="41"/>
      <c r="C79" s="41"/>
    </row>
    <row r="82" spans="10:10" x14ac:dyDescent="0.2">
      <c r="J82" s="42"/>
    </row>
  </sheetData>
  <printOptions gridLines="1"/>
  <pageMargins left="0.23622047244094491" right="0.23622047244094491" top="0.35433070866141736" bottom="0.43307086614173229" header="0.19685039370078741" footer="0.23622047244094491"/>
  <pageSetup paperSize="9"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38"/>
  <sheetViews>
    <sheetView view="pageLayout" zoomScaleNormal="100" workbookViewId="0">
      <selection activeCell="C6" sqref="C6:C12"/>
    </sheetView>
  </sheetViews>
  <sheetFormatPr defaultColWidth="9.140625" defaultRowHeight="12.75" x14ac:dyDescent="0.2"/>
  <cols>
    <col min="1" max="1" width="12.28515625" style="43" customWidth="1"/>
    <col min="2" max="2" width="9.140625" style="43"/>
    <col min="3" max="3" width="10.5703125" style="43" customWidth="1"/>
    <col min="4" max="4" width="9.7109375" style="43" customWidth="1"/>
    <col min="5" max="5" width="10.7109375" style="43" customWidth="1"/>
    <col min="6" max="6" width="10.5703125" style="43" customWidth="1"/>
    <col min="7" max="7" width="9.140625" style="43"/>
    <col min="8" max="9" width="10.7109375" style="43" customWidth="1"/>
    <col min="10" max="16384" width="9.140625" style="43"/>
  </cols>
  <sheetData>
    <row r="1" spans="1:13" x14ac:dyDescent="0.2">
      <c r="C1" s="44" t="s">
        <v>66</v>
      </c>
    </row>
    <row r="2" spans="1:13" x14ac:dyDescent="0.2">
      <c r="C2" s="45" t="s">
        <v>108</v>
      </c>
    </row>
    <row r="4" spans="1:13" x14ac:dyDescent="0.2">
      <c r="B4" s="46"/>
      <c r="C4" s="46"/>
      <c r="D4" s="47"/>
      <c r="E4" s="46"/>
    </row>
    <row r="5" spans="1:13" x14ac:dyDescent="0.2">
      <c r="A5" s="48" t="s">
        <v>67</v>
      </c>
      <c r="G5" s="49" t="s">
        <v>68</v>
      </c>
    </row>
    <row r="6" spans="1:13" x14ac:dyDescent="0.2">
      <c r="B6" s="50" t="s">
        <v>69</v>
      </c>
      <c r="C6" s="50" t="s">
        <v>70</v>
      </c>
      <c r="D6" s="50" t="s">
        <v>71</v>
      </c>
      <c r="E6" s="50" t="s">
        <v>72</v>
      </c>
      <c r="H6" s="50" t="s">
        <v>69</v>
      </c>
      <c r="I6" s="50" t="s">
        <v>70</v>
      </c>
      <c r="J6" s="50" t="s">
        <v>71</v>
      </c>
      <c r="K6" s="50" t="s">
        <v>72</v>
      </c>
    </row>
    <row r="7" spans="1:13" x14ac:dyDescent="0.2">
      <c r="A7" s="78" t="s">
        <v>73</v>
      </c>
      <c r="B7" s="46">
        <v>13</v>
      </c>
      <c r="C7" s="46">
        <v>1308</v>
      </c>
      <c r="D7" s="51">
        <f t="shared" ref="D7:D12" si="0">B7*C7</f>
        <v>17004</v>
      </c>
      <c r="E7" s="79" t="s">
        <v>101</v>
      </c>
      <c r="H7" s="46"/>
      <c r="I7" s="46">
        <v>0</v>
      </c>
      <c r="J7" s="51">
        <f>H7*I7</f>
        <v>0</v>
      </c>
      <c r="K7" s="46"/>
    </row>
    <row r="8" spans="1:13" x14ac:dyDescent="0.2">
      <c r="A8" s="78" t="s">
        <v>73</v>
      </c>
      <c r="B8" s="46">
        <v>16</v>
      </c>
      <c r="C8" s="46">
        <v>1000</v>
      </c>
      <c r="D8" s="51">
        <f t="shared" si="0"/>
        <v>16000</v>
      </c>
      <c r="E8" s="79" t="s">
        <v>102</v>
      </c>
      <c r="H8" s="46"/>
      <c r="I8" s="46">
        <v>0</v>
      </c>
      <c r="J8" s="51">
        <f t="shared" ref="J8:J9" si="1">H8*I8</f>
        <v>0</v>
      </c>
      <c r="K8" s="46"/>
    </row>
    <row r="9" spans="1:13" x14ac:dyDescent="0.2">
      <c r="A9" s="78" t="s">
        <v>73</v>
      </c>
      <c r="B9" s="46">
        <v>22</v>
      </c>
      <c r="C9" s="46">
        <v>1000</v>
      </c>
      <c r="D9" s="51">
        <f t="shared" si="0"/>
        <v>22000</v>
      </c>
      <c r="E9" s="79" t="s">
        <v>103</v>
      </c>
      <c r="H9" s="46"/>
      <c r="I9" s="46">
        <v>0</v>
      </c>
      <c r="J9" s="51">
        <f t="shared" si="1"/>
        <v>0</v>
      </c>
      <c r="K9" s="46"/>
    </row>
    <row r="10" spans="1:13" x14ac:dyDescent="0.2">
      <c r="A10" s="78" t="s">
        <v>73</v>
      </c>
      <c r="B10" s="46">
        <v>14</v>
      </c>
      <c r="C10" s="46">
        <v>1000</v>
      </c>
      <c r="D10" s="51">
        <f t="shared" si="0"/>
        <v>14000</v>
      </c>
      <c r="E10" s="79" t="s">
        <v>104</v>
      </c>
      <c r="H10" s="46"/>
      <c r="I10" s="46"/>
      <c r="J10" s="51"/>
      <c r="K10" s="46"/>
    </row>
    <row r="11" spans="1:13" x14ac:dyDescent="0.2">
      <c r="A11" s="78" t="s">
        <v>73</v>
      </c>
      <c r="B11" s="46">
        <v>22</v>
      </c>
      <c r="C11" s="46">
        <v>1000</v>
      </c>
      <c r="D11" s="85">
        <f t="shared" si="0"/>
        <v>22000</v>
      </c>
      <c r="E11" s="79" t="s">
        <v>105</v>
      </c>
      <c r="H11" s="46"/>
      <c r="I11" s="46"/>
      <c r="J11" s="51"/>
      <c r="K11" s="46"/>
    </row>
    <row r="12" spans="1:13" x14ac:dyDescent="0.2">
      <c r="A12" s="65" t="s">
        <v>73</v>
      </c>
      <c r="B12" s="70">
        <v>22</v>
      </c>
      <c r="C12" s="70">
        <v>1000</v>
      </c>
      <c r="D12" s="84">
        <f t="shared" si="0"/>
        <v>22000</v>
      </c>
      <c r="E12" s="70" t="s">
        <v>106</v>
      </c>
      <c r="F12" s="53"/>
      <c r="G12" s="53"/>
      <c r="H12" s="54"/>
      <c r="I12" s="46"/>
      <c r="J12" s="51"/>
      <c r="K12" s="46"/>
    </row>
    <row r="13" spans="1:13" x14ac:dyDescent="0.2">
      <c r="H13" s="46"/>
      <c r="I13" s="46"/>
      <c r="J13" s="51"/>
      <c r="K13" s="46"/>
    </row>
    <row r="14" spans="1:13" ht="12.75" customHeight="1" x14ac:dyDescent="0.2">
      <c r="A14" s="49" t="s">
        <v>74</v>
      </c>
      <c r="B14" s="52">
        <v>2015</v>
      </c>
      <c r="C14" s="80" t="s">
        <v>3</v>
      </c>
      <c r="K14" s="55"/>
      <c r="L14" s="56"/>
      <c r="M14" s="55"/>
    </row>
    <row r="15" spans="1:13" x14ac:dyDescent="0.2">
      <c r="B15" s="50" t="s">
        <v>75</v>
      </c>
      <c r="C15" s="50" t="s">
        <v>76</v>
      </c>
      <c r="D15" s="50" t="s">
        <v>77</v>
      </c>
      <c r="E15" s="50" t="s">
        <v>78</v>
      </c>
      <c r="F15" s="50" t="s">
        <v>79</v>
      </c>
      <c r="G15" s="50" t="s">
        <v>80</v>
      </c>
      <c r="H15" s="50" t="s">
        <v>81</v>
      </c>
      <c r="I15" s="50" t="s">
        <v>72</v>
      </c>
      <c r="J15" s="55"/>
      <c r="K15" s="55"/>
      <c r="L15" s="55"/>
    </row>
    <row r="16" spans="1:13" x14ac:dyDescent="0.2">
      <c r="A16" s="57" t="s">
        <v>8</v>
      </c>
      <c r="B16" s="58">
        <v>100</v>
      </c>
      <c r="C16" s="59">
        <v>1</v>
      </c>
      <c r="D16" s="60">
        <f t="shared" ref="D16:D17" si="2">C16*B16</f>
        <v>100</v>
      </c>
      <c r="E16" s="58"/>
      <c r="F16" s="60">
        <v>150</v>
      </c>
      <c r="G16" s="43">
        <v>250</v>
      </c>
      <c r="H16" s="51">
        <f t="shared" ref="H16:H17" si="3">F16*G16</f>
        <v>37500</v>
      </c>
      <c r="I16" s="61">
        <v>42005</v>
      </c>
      <c r="J16" s="87"/>
      <c r="K16" s="88"/>
      <c r="L16" s="88"/>
    </row>
    <row r="17" spans="1:12" x14ac:dyDescent="0.2">
      <c r="A17" s="57" t="s">
        <v>82</v>
      </c>
      <c r="B17" s="58">
        <v>50</v>
      </c>
      <c r="C17" s="59">
        <v>0.3</v>
      </c>
      <c r="D17" s="60">
        <f t="shared" si="2"/>
        <v>15</v>
      </c>
      <c r="E17" s="46"/>
      <c r="F17" s="60">
        <f t="shared" ref="F17" si="4">D17-E17</f>
        <v>15</v>
      </c>
      <c r="G17" s="43">
        <v>800</v>
      </c>
      <c r="H17" s="51">
        <f t="shared" si="3"/>
        <v>12000</v>
      </c>
      <c r="I17" s="61">
        <v>42125</v>
      </c>
      <c r="J17" s="88"/>
      <c r="K17" s="88"/>
      <c r="L17" s="88"/>
    </row>
    <row r="18" spans="1:12" x14ac:dyDescent="0.2">
      <c r="A18" s="57"/>
      <c r="B18" s="58"/>
      <c r="C18" s="59"/>
      <c r="D18" s="60"/>
      <c r="E18" s="46"/>
      <c r="F18" s="60"/>
      <c r="H18" s="51"/>
      <c r="I18" s="61"/>
      <c r="J18" s="62"/>
      <c r="K18" s="63"/>
      <c r="L18" s="64"/>
    </row>
    <row r="19" spans="1:12" x14ac:dyDescent="0.2">
      <c r="D19" s="66"/>
      <c r="J19" s="67"/>
      <c r="K19" s="55"/>
      <c r="L19" s="56"/>
    </row>
    <row r="20" spans="1:12" x14ac:dyDescent="0.2">
      <c r="A20" s="49" t="s">
        <v>74</v>
      </c>
      <c r="B20" s="52">
        <v>2015</v>
      </c>
      <c r="C20" s="80" t="s">
        <v>100</v>
      </c>
      <c r="D20" s="78"/>
      <c r="J20" s="68"/>
      <c r="K20" s="55"/>
      <c r="L20" s="56"/>
    </row>
    <row r="21" spans="1:12" x14ac:dyDescent="0.2">
      <c r="A21" s="57" t="s">
        <v>83</v>
      </c>
      <c r="C21" s="78" t="s">
        <v>99</v>
      </c>
    </row>
    <row r="22" spans="1:12" x14ac:dyDescent="0.2">
      <c r="B22" s="50" t="s">
        <v>75</v>
      </c>
      <c r="C22" s="69" t="s">
        <v>84</v>
      </c>
      <c r="D22" s="69" t="s">
        <v>85</v>
      </c>
      <c r="E22" s="50" t="s">
        <v>86</v>
      </c>
      <c r="F22" s="50" t="s">
        <v>87</v>
      </c>
      <c r="G22" s="50" t="s">
        <v>72</v>
      </c>
      <c r="H22" s="69" t="s">
        <v>88</v>
      </c>
      <c r="I22" s="69" t="s">
        <v>77</v>
      </c>
      <c r="J22" s="50" t="s">
        <v>86</v>
      </c>
      <c r="K22" s="50" t="s">
        <v>87</v>
      </c>
      <c r="L22" s="50" t="s">
        <v>72</v>
      </c>
    </row>
    <row r="23" spans="1:12" x14ac:dyDescent="0.2">
      <c r="A23" s="57" t="s">
        <v>8</v>
      </c>
      <c r="B23" s="58"/>
      <c r="C23" s="46"/>
      <c r="D23" s="60">
        <f t="shared" ref="D23:D26" si="5">B23*C23/1000</f>
        <v>0</v>
      </c>
      <c r="F23" s="51">
        <f t="shared" ref="F23:F26" si="6">D23*E23</f>
        <v>0</v>
      </c>
      <c r="G23" s="70"/>
      <c r="H23" s="46"/>
      <c r="I23" s="60">
        <f t="shared" ref="I23:I26" si="7">B23*H23/1000</f>
        <v>0</v>
      </c>
      <c r="K23" s="51">
        <f t="shared" ref="K23:K26" si="8">I23*J23</f>
        <v>0</v>
      </c>
      <c r="L23" s="46"/>
    </row>
    <row r="24" spans="1:12" x14ac:dyDescent="0.2">
      <c r="A24" s="57" t="s">
        <v>82</v>
      </c>
      <c r="B24" s="58"/>
      <c r="C24" s="46"/>
      <c r="D24" s="60">
        <f t="shared" si="5"/>
        <v>0</v>
      </c>
      <c r="F24" s="51">
        <f t="shared" si="6"/>
        <v>0</v>
      </c>
      <c r="G24" s="46"/>
      <c r="H24" s="46"/>
      <c r="I24" s="60">
        <f t="shared" si="7"/>
        <v>0</v>
      </c>
      <c r="K24" s="51">
        <f t="shared" si="8"/>
        <v>0</v>
      </c>
      <c r="L24" s="46"/>
    </row>
    <row r="25" spans="1:12" x14ac:dyDescent="0.2">
      <c r="A25" s="57" t="s">
        <v>9</v>
      </c>
      <c r="B25" s="58"/>
      <c r="C25" s="46"/>
      <c r="D25" s="60">
        <f t="shared" si="5"/>
        <v>0</v>
      </c>
      <c r="F25" s="51">
        <f t="shared" si="6"/>
        <v>0</v>
      </c>
      <c r="G25" s="46"/>
      <c r="H25" s="46"/>
      <c r="I25" s="60">
        <f t="shared" si="7"/>
        <v>0</v>
      </c>
      <c r="K25" s="51">
        <f t="shared" si="8"/>
        <v>0</v>
      </c>
      <c r="L25" s="46"/>
    </row>
    <row r="26" spans="1:12" x14ac:dyDescent="0.2">
      <c r="A26" s="65" t="s">
        <v>44</v>
      </c>
      <c r="B26" s="46"/>
      <c r="C26" s="46"/>
      <c r="D26" s="60">
        <f t="shared" si="5"/>
        <v>0</v>
      </c>
      <c r="F26" s="51">
        <f t="shared" si="6"/>
        <v>0</v>
      </c>
      <c r="G26" s="46"/>
      <c r="H26" s="46"/>
      <c r="I26" s="60">
        <f t="shared" si="7"/>
        <v>0</v>
      </c>
      <c r="K26" s="51">
        <f t="shared" si="8"/>
        <v>0</v>
      </c>
      <c r="L26" s="46"/>
    </row>
    <row r="27" spans="1:12" x14ac:dyDescent="0.2">
      <c r="B27" s="46"/>
      <c r="C27" s="46"/>
      <c r="D27" s="71">
        <f>SUM(D23:D25)</f>
        <v>0</v>
      </c>
      <c r="F27" s="72">
        <f>SUM(F23:F26)</f>
        <v>0</v>
      </c>
      <c r="G27" s="46"/>
      <c r="H27" s="46"/>
      <c r="I27" s="71">
        <f>B26*H26/1000</f>
        <v>0</v>
      </c>
      <c r="K27" s="72">
        <f>SUM(K23:K26)</f>
        <v>0</v>
      </c>
      <c r="L27" s="46"/>
    </row>
    <row r="28" spans="1:12" ht="13.5" thickBot="1" x14ac:dyDescent="0.25">
      <c r="B28" s="46"/>
      <c r="C28" s="46"/>
      <c r="D28" s="73"/>
      <c r="F28" s="74"/>
      <c r="H28" s="46"/>
      <c r="I28" s="73"/>
      <c r="J28" s="75" t="s">
        <v>89</v>
      </c>
      <c r="K28" s="76">
        <f>F27+K27</f>
        <v>0</v>
      </c>
      <c r="L28" s="46"/>
    </row>
    <row r="29" spans="1:12" ht="13.5" thickTop="1" x14ac:dyDescent="0.2">
      <c r="A29" s="49" t="s">
        <v>90</v>
      </c>
    </row>
    <row r="30" spans="1:12" x14ac:dyDescent="0.2">
      <c r="B30" s="50" t="s">
        <v>75</v>
      </c>
      <c r="C30" s="69" t="s">
        <v>91</v>
      </c>
      <c r="D30" s="69" t="s">
        <v>92</v>
      </c>
      <c r="E30" s="50" t="s">
        <v>93</v>
      </c>
      <c r="F30" s="69" t="s">
        <v>94</v>
      </c>
      <c r="G30" s="69" t="s">
        <v>92</v>
      </c>
      <c r="H30" s="50" t="s">
        <v>95</v>
      </c>
      <c r="I30" s="69" t="s">
        <v>96</v>
      </c>
      <c r="J30" s="69" t="s">
        <v>92</v>
      </c>
      <c r="K30" s="69" t="s">
        <v>97</v>
      </c>
    </row>
    <row r="31" spans="1:12" x14ac:dyDescent="0.2">
      <c r="A31" s="57" t="s">
        <v>8</v>
      </c>
      <c r="B31" s="58">
        <v>100</v>
      </c>
      <c r="C31" s="46">
        <v>3.6</v>
      </c>
      <c r="D31" s="74">
        <f>C31*B31</f>
        <v>360</v>
      </c>
      <c r="E31" s="79" t="s">
        <v>5</v>
      </c>
      <c r="F31" s="47"/>
      <c r="G31" s="51">
        <f>F31*B31</f>
        <v>0</v>
      </c>
      <c r="H31" s="46"/>
      <c r="J31" s="51">
        <f>I31*B31</f>
        <v>0</v>
      </c>
      <c r="K31" s="46"/>
    </row>
    <row r="32" spans="1:12" x14ac:dyDescent="0.2">
      <c r="A32" s="57" t="s">
        <v>82</v>
      </c>
      <c r="B32" s="58">
        <v>50</v>
      </c>
      <c r="C32" s="46">
        <v>6</v>
      </c>
      <c r="D32" s="74">
        <f t="shared" ref="D32:D34" si="9">C32*B32</f>
        <v>300</v>
      </c>
      <c r="E32" s="79" t="s">
        <v>6</v>
      </c>
      <c r="F32" s="47"/>
      <c r="G32" s="51">
        <f t="shared" ref="G32:G34" si="10">F32*B32</f>
        <v>0</v>
      </c>
      <c r="H32" s="46"/>
      <c r="J32" s="51">
        <f t="shared" ref="J32:J34" si="11">I32*B32</f>
        <v>0</v>
      </c>
      <c r="K32" s="46"/>
    </row>
    <row r="33" spans="1:11" x14ac:dyDescent="0.2">
      <c r="A33" s="57" t="s">
        <v>9</v>
      </c>
      <c r="B33" s="58">
        <v>50</v>
      </c>
      <c r="C33" s="46">
        <v>6</v>
      </c>
      <c r="D33" s="74">
        <f t="shared" si="9"/>
        <v>300</v>
      </c>
      <c r="E33" s="79" t="s">
        <v>6</v>
      </c>
      <c r="F33" s="47"/>
      <c r="G33" s="51">
        <f t="shared" si="10"/>
        <v>0</v>
      </c>
      <c r="H33" s="46"/>
      <c r="J33" s="51">
        <f t="shared" si="11"/>
        <v>0</v>
      </c>
      <c r="K33" s="46"/>
    </row>
    <row r="34" spans="1:11" x14ac:dyDescent="0.2">
      <c r="A34" s="65" t="s">
        <v>44</v>
      </c>
      <c r="D34" s="74">
        <f t="shared" si="9"/>
        <v>0</v>
      </c>
      <c r="E34" s="46"/>
      <c r="G34" s="51">
        <f t="shared" si="10"/>
        <v>0</v>
      </c>
      <c r="H34" s="46"/>
      <c r="J34" s="51">
        <f t="shared" si="11"/>
        <v>0</v>
      </c>
      <c r="K34" s="46"/>
    </row>
    <row r="35" spans="1:11" x14ac:dyDescent="0.2">
      <c r="D35" s="72">
        <f>SUM(D31:D34)</f>
        <v>960</v>
      </c>
      <c r="E35" s="46"/>
      <c r="G35" s="72">
        <f>SUM(G31:G34)</f>
        <v>0</v>
      </c>
      <c r="H35" s="46"/>
      <c r="J35" s="72">
        <f>SUM(J31:J34)</f>
        <v>0</v>
      </c>
      <c r="K35" s="46"/>
    </row>
    <row r="36" spans="1:11" x14ac:dyDescent="0.2">
      <c r="D36" s="55"/>
      <c r="G36" s="55"/>
      <c r="J36" s="77"/>
      <c r="K36" s="46"/>
    </row>
    <row r="37" spans="1:11" ht="13.5" thickBot="1" x14ac:dyDescent="0.25">
      <c r="I37" s="75" t="s">
        <v>98</v>
      </c>
      <c r="J37" s="76">
        <f>D35+G35+J35</f>
        <v>960</v>
      </c>
      <c r="K37" s="46"/>
    </row>
    <row r="38" spans="1:11" ht="13.5" thickTop="1" x14ac:dyDescent="0.2"/>
  </sheetData>
  <mergeCells count="1">
    <mergeCell ref="J16:L17"/>
  </mergeCells>
  <printOptions gridLines="1"/>
  <pageMargins left="0.23622047244094491" right="0.23622047244094491" top="0.47244094488188981" bottom="0.9055118110236221" header="0.27559055118110237" footer="0.51181102362204722"/>
  <pageSetup paperSize="9" scale="83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3A1803057114498BA224FF318F5799" ma:contentTypeVersion="16" ma:contentTypeDescription="Create a new document." ma:contentTypeScope="" ma:versionID="d2cefd6d8f42d62b84a89b3ef10e812b">
  <xsd:schema xmlns:xsd="http://www.w3.org/2001/XMLSchema" xmlns:xs="http://www.w3.org/2001/XMLSchema" xmlns:p="http://schemas.microsoft.com/office/2006/metadata/properties" xmlns:ns2="e371a6a9-019b-498c-af23-1c7acf800c8e" xmlns:ns3="2ae47083-0ef1-4347-aed0-68638b867418" targetNamespace="http://schemas.microsoft.com/office/2006/metadata/properties" ma:root="true" ma:fieldsID="87cfa13ca7a6ace8ac6e498d0b422295" ns2:_="" ns3:_="">
    <xsd:import namespace="e371a6a9-019b-498c-af23-1c7acf800c8e"/>
    <xsd:import namespace="2ae47083-0ef1-4347-aed0-68638b86741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71a6a9-019b-498c-af23-1c7acf800c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444c108-d34f-4c01-85d9-27842d7407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e47083-0ef1-4347-aed0-68638b86741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fdf5dab-953b-4148-84e1-01527b737e08}" ma:internalName="TaxCatchAll" ma:showField="CatchAllData" ma:web="2ae47083-0ef1-4347-aed0-68638b86741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ae47083-0ef1-4347-aed0-68638b867418" xsi:nil="true"/>
    <lcf76f155ced4ddcb4097134ff3c332f xmlns="e371a6a9-019b-498c-af23-1c7acf800c8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32831F5-1DDE-4D12-9922-2D15B8A75886}"/>
</file>

<file path=customXml/itemProps2.xml><?xml version="1.0" encoding="utf-8"?>
<ds:datastoreItem xmlns:ds="http://schemas.openxmlformats.org/officeDocument/2006/customXml" ds:itemID="{FF76D9ED-EA96-4CE5-9064-E044D2053385}"/>
</file>

<file path=customXml/itemProps3.xml><?xml version="1.0" encoding="utf-8"?>
<ds:datastoreItem xmlns:ds="http://schemas.openxmlformats.org/officeDocument/2006/customXml" ds:itemID="{6C1CE180-00E7-451E-89E4-086FB4D7318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Dec 16 -Nov 17</vt:lpstr>
      <vt:lpstr>Assumptions 16-17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Fiona Mead</dc:creator>
  <cp:lastModifiedBy>Timothy Mark Flynn</cp:lastModifiedBy>
  <cp:lastPrinted>2017-07-18T06:33:50Z</cp:lastPrinted>
  <dcterms:created xsi:type="dcterms:W3CDTF">2015-02-15T23:01:29Z</dcterms:created>
  <dcterms:modified xsi:type="dcterms:W3CDTF">2020-08-25T01:28:55Z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0x010100F83A1803057114498BA224FF318F5799</vt:lpwstr>
  </property>
</Properties>
</file>